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illamaxilla/Desktop/OROS Docs/6. ART Workgroup_Ready to Post/"/>
    </mc:Choice>
  </mc:AlternateContent>
  <xr:revisionPtr revIDLastSave="0" documentId="13_ncr:1_{20EA720A-9EF8-C644-A89F-C1679BAF5B24}" xr6:coauthVersionLast="47" xr6:coauthVersionMax="47" xr10:uidLastSave="{00000000-0000-0000-0000-000000000000}"/>
  <bookViews>
    <workbookView xWindow="0" yWindow="0" windowWidth="33600" windowHeight="21000" xr2:uid="{00000000-000D-0000-FFFF-FFFF00000000}"/>
  </bookViews>
  <sheets>
    <sheet name="Salary Ca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14" i="1"/>
  <c r="C13" i="1"/>
  <c r="C18" i="1" s="1"/>
  <c r="C19" i="1" l="1"/>
  <c r="C20" i="1" s="1"/>
  <c r="I39" i="1"/>
  <c r="I44" i="1" s="1"/>
  <c r="K54" i="1"/>
  <c r="K55" i="1" s="1"/>
  <c r="J41" i="1"/>
  <c r="J42" i="1" s="1"/>
  <c r="L41" i="1"/>
  <c r="L42" i="1" s="1"/>
  <c r="L54" i="1"/>
  <c r="L55" i="1" s="1"/>
  <c r="J54" i="1"/>
  <c r="J55" i="1" s="1"/>
  <c r="K41" i="1"/>
  <c r="K42" i="1" s="1"/>
  <c r="I40" i="1" l="1"/>
  <c r="I46" i="1" l="1"/>
  <c r="I45" i="1" l="1"/>
  <c r="I52" i="1" s="1"/>
  <c r="I47" i="1" l="1"/>
  <c r="I54" i="1" s="1"/>
  <c r="I55" i="1" l="1"/>
  <c r="I42" i="1"/>
</calcChain>
</file>

<file path=xl/sharedStrings.xml><?xml version="1.0" encoding="utf-8"?>
<sst xmlns="http://schemas.openxmlformats.org/spreadsheetml/2006/main" count="82" uniqueCount="51">
  <si>
    <t>Salary Cap</t>
  </si>
  <si>
    <t>Monthly NIH Salary Cap</t>
  </si>
  <si>
    <t>NIH Salary Cap</t>
  </si>
  <si>
    <t>Monthly TNS</t>
  </si>
  <si>
    <t>Faculty Name</t>
  </si>
  <si>
    <t>Pay Component</t>
  </si>
  <si>
    <t>Earn Code</t>
  </si>
  <si>
    <t>Monthly</t>
  </si>
  <si>
    <t>Annual</t>
  </si>
  <si>
    <t>Total UC Salary</t>
  </si>
  <si>
    <t>FTE</t>
  </si>
  <si>
    <t>FAU Nick Name</t>
  </si>
  <si>
    <t>Source Type</t>
  </si>
  <si>
    <t>Cap Type</t>
  </si>
  <si>
    <t>Cap Rate</t>
  </si>
  <si>
    <t>Account</t>
  </si>
  <si>
    <t>CC</t>
  </si>
  <si>
    <t>Fund</t>
  </si>
  <si>
    <t>Project</t>
  </si>
  <si>
    <t>JUL</t>
  </si>
  <si>
    <t>AUG</t>
  </si>
  <si>
    <t>SEP</t>
  </si>
  <si>
    <t>OCT</t>
  </si>
  <si>
    <t>C&amp;G</t>
  </si>
  <si>
    <t>HHS</t>
  </si>
  <si>
    <t>441587</t>
  </si>
  <si>
    <t>Gift</t>
  </si>
  <si>
    <t>Total:</t>
  </si>
  <si>
    <t>Bruin, Joe</t>
  </si>
  <si>
    <t>NIH Award</t>
  </si>
  <si>
    <t>Unrestricted FAU</t>
  </si>
  <si>
    <t>Unallowable</t>
  </si>
  <si>
    <t>JB</t>
  </si>
  <si>
    <t>Effort on NIH</t>
  </si>
  <si>
    <t>Salary charged to NIH</t>
  </si>
  <si>
    <t>TNS @ 58.93%</t>
  </si>
  <si>
    <t>OTC (covered by unrestricted)</t>
  </si>
  <si>
    <t>Allowable</t>
  </si>
  <si>
    <t>Associated OTC</t>
  </si>
  <si>
    <t>Base Salary / TNS</t>
  </si>
  <si>
    <t xml:space="preserve">Effort </t>
  </si>
  <si>
    <t xml:space="preserve">Enter salary &amp; effort info in the blue cells below to determine the salary amounts that can be charged to an NIH award, and the corresponding OTC amount to be covered by an unrestricted source. </t>
  </si>
  <si>
    <t>In the example below, we are calculating 50% of the monthly TNS, however, because it is on a capped fund, the effort on the fund is 58.93% (see calculation in cell I39)</t>
  </si>
  <si>
    <t>Effort on capped fund:</t>
  </si>
  <si>
    <t>Associated OTC:</t>
  </si>
  <si>
    <t>Monthly:</t>
  </si>
  <si>
    <t>Annual:</t>
  </si>
  <si>
    <t>Associated salary on capped fund</t>
  </si>
  <si>
    <t>C&amp;Gs cannot be used to cover OTC amount; an unrestricted funding source must be identified to cover the OTC amount. The only amount that may be charged to other C&amp;Gs = (TNS) - (salary on capped fund) - (OTC salary covered by unrestricted)</t>
  </si>
  <si>
    <t>If the NIH salary cap is $221,900 and the PI is contributing 100% effort towards an NIH-funded project, then no other C&amp;Gs can be charged during this project's budget period. An unrestricted fund would need to be identified to cover the Over-the-Cap (OTC) amount.</t>
  </si>
  <si>
    <t xml:space="preserve">A limitation on the direct salary allowable on an award. If an individual’s total negotiated salary (TNS) exceeds the limitation, only an amount up the cap can be requested. For example, if the sponsor has a salary cap of $221,900 and Professor X’s salary is $250K,  they can only request up to $221,900 toward their salary on projects funded by this sponsor. The remainder of their salary ($28,100 in this example) would need to be charged to unrestricted 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</si>
</sst>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_(* #,##0_);_(* \(#,##0\);_(* &quot;-&quot;??_);_(@_)"/>
    <numFmt numFmtId="166"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9"/>
      <color theme="1"/>
      <name val="Calibri Light"/>
      <family val="2"/>
      <scheme val="major"/>
    </font>
    <font>
      <sz val="9"/>
      <color theme="1"/>
      <name val="Calibri Light"/>
      <family val="2"/>
      <scheme val="major"/>
    </font>
    <font>
      <sz val="9"/>
      <name val="Calibri Light"/>
      <family val="2"/>
      <scheme val="major"/>
    </font>
    <font>
      <b/>
      <sz val="9"/>
      <name val="Calibri Light"/>
      <family val="2"/>
      <scheme val="major"/>
    </font>
    <font>
      <b/>
      <sz val="9"/>
      <color indexed="18"/>
      <name val="Calibri Light"/>
      <family val="2"/>
      <scheme val="major"/>
    </font>
    <font>
      <b/>
      <sz val="9"/>
      <color rgb="FFFF0000"/>
      <name val="Calibri Light"/>
      <family val="2"/>
      <scheme val="major"/>
    </font>
    <font>
      <b/>
      <sz val="11"/>
      <color rgb="FF00B050"/>
      <name val="Calibri Light"/>
      <family val="2"/>
      <scheme val="major"/>
    </font>
    <font>
      <b/>
      <sz val="10"/>
      <color rgb="FFFF0000"/>
      <name val="Calibri Light"/>
      <family val="2"/>
      <scheme val="major"/>
    </font>
    <font>
      <b/>
      <sz val="11"/>
      <color rgb="FF0070C0"/>
      <name val="Calibri"/>
      <family val="2"/>
      <scheme val="minor"/>
    </font>
    <font>
      <sz val="10"/>
      <name val="Arial"/>
      <family val="2"/>
    </font>
    <font>
      <sz val="8"/>
      <color theme="1"/>
      <name val="Calibri"/>
      <family val="2"/>
      <scheme val="minor"/>
    </font>
    <font>
      <b/>
      <sz val="12"/>
      <color theme="1"/>
      <name val="Calibri"/>
      <family val="2"/>
      <scheme val="minor"/>
    </font>
    <font>
      <u/>
      <sz val="16"/>
      <color theme="10"/>
      <name val="Calibri"/>
      <family val="2"/>
      <scheme val="minor"/>
    </font>
    <font>
      <sz val="16"/>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15">
    <border>
      <left/>
      <right/>
      <top/>
      <bottom/>
      <diagonal/>
    </border>
    <border>
      <left/>
      <right/>
      <top/>
      <bottom style="hair">
        <color indexed="64"/>
      </bottom>
      <diagonal/>
    </border>
    <border>
      <left/>
      <right/>
      <top style="thin">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3" fillId="0" borderId="0"/>
  </cellStyleXfs>
  <cellXfs count="68">
    <xf numFmtId="0" fontId="0" fillId="0" borderId="0" xfId="0"/>
    <xf numFmtId="0" fontId="3" fillId="0" borderId="0" xfId="3"/>
    <xf numFmtId="0" fontId="0" fillId="0" borderId="0" xfId="0" applyAlignment="1">
      <alignment horizontal="left" vertical="top" wrapText="1"/>
    </xf>
    <xf numFmtId="44" fontId="0" fillId="0" borderId="0" xfId="2" applyFont="1"/>
    <xf numFmtId="44" fontId="0" fillId="0" borderId="0" xfId="0" applyNumberFormat="1"/>
    <xf numFmtId="0" fontId="2" fillId="0" borderId="0" xfId="0" applyFont="1"/>
    <xf numFmtId="44" fontId="2" fillId="0" borderId="0" xfId="0" applyNumberFormat="1" applyFont="1"/>
    <xf numFmtId="0" fontId="4" fillId="0" borderId="0" xfId="0" applyFont="1"/>
    <xf numFmtId="0" fontId="4" fillId="2" borderId="1" xfId="0" applyFont="1" applyFill="1" applyBorder="1"/>
    <xf numFmtId="0" fontId="5" fillId="0" borderId="0" xfId="0" applyFont="1"/>
    <xf numFmtId="0" fontId="6" fillId="0" borderId="0" xfId="0" applyFont="1"/>
    <xf numFmtId="0" fontId="6" fillId="0" borderId="0" xfId="0" applyFont="1" applyAlignment="1">
      <alignment horizontal="center"/>
    </xf>
    <xf numFmtId="44" fontId="6" fillId="0" borderId="2" xfId="2" applyFont="1" applyBorder="1"/>
    <xf numFmtId="44" fontId="6" fillId="2" borderId="2" xfId="2" applyFont="1" applyFill="1" applyBorder="1"/>
    <xf numFmtId="164" fontId="4" fillId="2" borderId="3" xfId="1" applyNumberFormat="1" applyFont="1" applyFill="1" applyBorder="1" applyAlignment="1">
      <alignment horizontal="left"/>
    </xf>
    <xf numFmtId="44" fontId="6" fillId="0" borderId="0" xfId="2" applyFont="1" applyBorder="1"/>
    <xf numFmtId="44" fontId="6" fillId="0" borderId="0" xfId="2" applyFont="1"/>
    <xf numFmtId="49" fontId="8" fillId="0" borderId="4" xfId="0" applyNumberFormat="1" applyFont="1" applyBorder="1" applyAlignment="1">
      <alignment horizontal="center"/>
    </xf>
    <xf numFmtId="17" fontId="8" fillId="0" borderId="4" xfId="1" applyNumberFormat="1" applyFont="1" applyFill="1" applyBorder="1" applyAlignment="1">
      <alignment horizontal="center"/>
    </xf>
    <xf numFmtId="0" fontId="5" fillId="0" borderId="5" xfId="0" applyFont="1" applyBorder="1"/>
    <xf numFmtId="0" fontId="5" fillId="0" borderId="6" xfId="0" applyFont="1" applyBorder="1" applyAlignment="1">
      <alignment horizontal="left"/>
    </xf>
    <xf numFmtId="0" fontId="6" fillId="0" borderId="6" xfId="0" applyFont="1" applyBorder="1" applyAlignment="1">
      <alignment horizontal="left"/>
    </xf>
    <xf numFmtId="165" fontId="6" fillId="0" borderId="6" xfId="1" applyNumberFormat="1" applyFont="1" applyBorder="1" applyAlignment="1">
      <alignment horizontal="left"/>
    </xf>
    <xf numFmtId="49" fontId="6" fillId="0" borderId="6" xfId="0" applyNumberFormat="1" applyFont="1" applyBorder="1"/>
    <xf numFmtId="0" fontId="6" fillId="0" borderId="6" xfId="0" applyFont="1" applyBorder="1"/>
    <xf numFmtId="0" fontId="5" fillId="0" borderId="7" xfId="0" applyFont="1" applyBorder="1"/>
    <xf numFmtId="0" fontId="5" fillId="0" borderId="8" xfId="0" applyFont="1" applyBorder="1"/>
    <xf numFmtId="0" fontId="6" fillId="0" borderId="8" xfId="0" applyFont="1" applyBorder="1" applyAlignment="1">
      <alignment horizontal="left"/>
    </xf>
    <xf numFmtId="165" fontId="6" fillId="0" borderId="8" xfId="1" applyNumberFormat="1" applyFont="1" applyBorder="1"/>
    <xf numFmtId="49" fontId="6" fillId="0" borderId="8" xfId="0" applyNumberFormat="1" applyFont="1" applyBorder="1"/>
    <xf numFmtId="0" fontId="6" fillId="0" borderId="8" xfId="0" applyFont="1" applyBorder="1"/>
    <xf numFmtId="49" fontId="7" fillId="0" borderId="0" xfId="0" applyNumberFormat="1" applyFont="1"/>
    <xf numFmtId="43" fontId="7" fillId="0" borderId="10" xfId="1" applyFont="1" applyFill="1" applyBorder="1"/>
    <xf numFmtId="166" fontId="5" fillId="0" borderId="0" xfId="0" applyNumberFormat="1" applyFont="1"/>
    <xf numFmtId="166" fontId="6" fillId="0" borderId="8" xfId="1" applyNumberFormat="1" applyFont="1" applyFill="1" applyBorder="1"/>
    <xf numFmtId="17" fontId="8" fillId="3" borderId="4" xfId="1" applyNumberFormat="1" applyFont="1" applyFill="1" applyBorder="1" applyAlignment="1">
      <alignment horizontal="center"/>
    </xf>
    <xf numFmtId="166" fontId="6" fillId="3" borderId="6" xfId="1" applyNumberFormat="1" applyFont="1" applyFill="1" applyBorder="1"/>
    <xf numFmtId="166" fontId="6" fillId="3" borderId="8" xfId="1" applyNumberFormat="1" applyFont="1" applyFill="1" applyBorder="1"/>
    <xf numFmtId="43" fontId="7" fillId="3" borderId="9" xfId="1" applyFont="1" applyFill="1" applyBorder="1"/>
    <xf numFmtId="0" fontId="0" fillId="0" borderId="0" xfId="0" applyAlignment="1">
      <alignment horizontal="right"/>
    </xf>
    <xf numFmtId="10" fontId="0" fillId="0" borderId="0" xfId="0" applyNumberFormat="1"/>
    <xf numFmtId="0" fontId="2" fillId="0" borderId="0" xfId="0" applyFont="1" applyAlignment="1">
      <alignment horizontal="right"/>
    </xf>
    <xf numFmtId="0" fontId="10" fillId="3" borderId="0" xfId="0" applyFont="1" applyFill="1"/>
    <xf numFmtId="0" fontId="11" fillId="3" borderId="0" xfId="0" applyFont="1" applyFill="1"/>
    <xf numFmtId="166" fontId="9" fillId="3" borderId="8" xfId="1" applyNumberFormat="1" applyFont="1" applyFill="1" applyBorder="1"/>
    <xf numFmtId="0" fontId="0" fillId="0" borderId="0" xfId="0" applyAlignment="1">
      <alignment wrapText="1"/>
    </xf>
    <xf numFmtId="0" fontId="12" fillId="0" borderId="0" xfId="0" applyFont="1"/>
    <xf numFmtId="44" fontId="12" fillId="0" borderId="0" xfId="0" applyNumberFormat="1" applyFont="1"/>
    <xf numFmtId="0" fontId="12" fillId="0" borderId="0" xfId="0" applyFont="1" applyAlignment="1">
      <alignment horizontal="right"/>
    </xf>
    <xf numFmtId="9" fontId="0" fillId="0" borderId="0" xfId="4" applyFont="1"/>
    <xf numFmtId="0" fontId="0" fillId="0" borderId="11" xfId="0" applyBorder="1"/>
    <xf numFmtId="0" fontId="0" fillId="0" borderId="12" xfId="0" applyBorder="1"/>
    <xf numFmtId="44" fontId="0" fillId="4" borderId="13" xfId="2" applyFont="1" applyFill="1" applyBorder="1"/>
    <xf numFmtId="9" fontId="0" fillId="4" borderId="13" xfId="4" applyFont="1" applyFill="1" applyBorder="1" applyAlignment="1">
      <alignment horizontal="center"/>
    </xf>
    <xf numFmtId="43" fontId="0" fillId="0" borderId="0" xfId="0" applyNumberFormat="1"/>
    <xf numFmtId="0" fontId="0" fillId="0" borderId="4" xfId="0" applyBorder="1"/>
    <xf numFmtId="44" fontId="0" fillId="4" borderId="4" xfId="2" applyFont="1" applyFill="1" applyBorder="1"/>
    <xf numFmtId="9" fontId="0" fillId="4" borderId="4" xfId="2" applyNumberFormat="1" applyFont="1" applyFill="1" applyBorder="1"/>
    <xf numFmtId="44" fontId="1" fillId="0" borderId="0" xfId="2" applyFont="1"/>
    <xf numFmtId="0" fontId="2" fillId="3" borderId="11" xfId="0" applyFont="1" applyFill="1" applyBorder="1"/>
    <xf numFmtId="0" fontId="2" fillId="3" borderId="12" xfId="0" applyFont="1" applyFill="1" applyBorder="1"/>
    <xf numFmtId="166" fontId="2" fillId="3" borderId="13" xfId="0" applyNumberFormat="1" applyFont="1" applyFill="1" applyBorder="1"/>
    <xf numFmtId="44" fontId="0" fillId="4" borderId="0" xfId="2" applyFont="1" applyFill="1"/>
    <xf numFmtId="0" fontId="0" fillId="0" borderId="0" xfId="0" applyAlignment="1">
      <alignment horizontal="left" vertical="top" wrapText="1"/>
    </xf>
    <xf numFmtId="0" fontId="14" fillId="3" borderId="0" xfId="0" applyFont="1" applyFill="1" applyAlignment="1">
      <alignment horizontal="center" vertical="center" wrapText="1"/>
    </xf>
    <xf numFmtId="0" fontId="15" fillId="0" borderId="14" xfId="0" applyFont="1" applyBorder="1" applyAlignment="1">
      <alignment horizontal="center" vertical="top" wrapText="1"/>
    </xf>
    <xf numFmtId="0" fontId="16" fillId="0" borderId="0" xfId="3" applyFont="1"/>
    <xf numFmtId="0" fontId="17" fillId="0" borderId="0" xfId="0" applyFont="1"/>
  </cellXfs>
  <cellStyles count="6">
    <cellStyle name="Comma" xfId="1" builtinId="3"/>
    <cellStyle name="Currency" xfId="2" builtinId="4"/>
    <cellStyle name="Hyperlink" xfId="3" builtinId="8"/>
    <cellStyle name="Normal" xfId="0" builtinId="0"/>
    <cellStyle name="Normal 2" xfId="5" xr:uid="{00000000-0005-0000-0000-000004000000}"/>
    <cellStyle name="Percent" xfId="4" builtinId="5"/>
  </cellStyles>
  <dxfs count="5">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es.semel.ucla.edu/f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showGridLines="0" tabSelected="1" zoomScale="130" zoomScaleNormal="130" workbookViewId="0">
      <selection activeCell="F10" sqref="F10"/>
    </sheetView>
  </sheetViews>
  <sheetFormatPr baseColWidth="10" defaultColWidth="8.83203125" defaultRowHeight="15" x14ac:dyDescent="0.2"/>
  <cols>
    <col min="1" max="1" width="22" bestFit="1" customWidth="1"/>
    <col min="2" max="2" width="10.83203125" bestFit="1" customWidth="1"/>
    <col min="3" max="3" width="12.5" bestFit="1" customWidth="1"/>
    <col min="4" max="4" width="10.1640625" bestFit="1" customWidth="1"/>
    <col min="9" max="9" width="12.33203125" bestFit="1" customWidth="1"/>
    <col min="10" max="10" width="12.5" bestFit="1" customWidth="1"/>
    <col min="11" max="11" width="10.6640625" bestFit="1" customWidth="1"/>
    <col min="12" max="12" width="10.5" bestFit="1" customWidth="1"/>
    <col min="14" max="14" width="9.83203125" bestFit="1" customWidth="1"/>
  </cols>
  <sheetData>
    <row r="1" spans="1:17" s="67" customFormat="1" ht="21" x14ac:dyDescent="0.25">
      <c r="A1" s="66" t="s">
        <v>0</v>
      </c>
    </row>
    <row r="2" spans="1:17" ht="15" customHeight="1" x14ac:dyDescent="0.2">
      <c r="A2" s="63" t="s">
        <v>50</v>
      </c>
      <c r="B2" s="63"/>
      <c r="C2" s="63"/>
      <c r="D2" s="63"/>
      <c r="E2" s="63"/>
      <c r="F2" s="63"/>
      <c r="G2" s="63"/>
      <c r="H2" s="63"/>
      <c r="I2" s="63"/>
      <c r="J2" s="63"/>
      <c r="K2" s="63"/>
      <c r="L2" s="63"/>
      <c r="M2" s="63"/>
      <c r="N2" s="63"/>
      <c r="O2" s="63"/>
      <c r="P2" s="63"/>
      <c r="Q2" s="63"/>
    </row>
    <row r="3" spans="1:17" x14ac:dyDescent="0.2">
      <c r="A3" s="63"/>
      <c r="B3" s="63"/>
      <c r="C3" s="63"/>
      <c r="D3" s="63"/>
      <c r="E3" s="63"/>
      <c r="F3" s="63"/>
      <c r="G3" s="63"/>
      <c r="H3" s="63"/>
      <c r="I3" s="63"/>
      <c r="J3" s="63"/>
      <c r="K3" s="63"/>
      <c r="L3" s="63"/>
      <c r="M3" s="63"/>
      <c r="N3" s="63"/>
      <c r="O3" s="63"/>
      <c r="P3" s="63"/>
      <c r="Q3" s="63"/>
    </row>
    <row r="5" spans="1:17" x14ac:dyDescent="0.2">
      <c r="A5" s="63" t="s">
        <v>49</v>
      </c>
      <c r="B5" s="63"/>
      <c r="C5" s="63"/>
      <c r="D5" s="63"/>
      <c r="E5" s="63"/>
      <c r="F5" s="63"/>
      <c r="G5" s="63"/>
      <c r="H5" s="63"/>
      <c r="I5" s="63"/>
      <c r="J5" s="63"/>
      <c r="K5" s="63"/>
      <c r="L5" s="63"/>
      <c r="M5" s="63"/>
      <c r="N5" s="63"/>
      <c r="O5" s="63"/>
      <c r="P5" s="63"/>
      <c r="Q5" s="63"/>
    </row>
    <row r="6" spans="1:17" x14ac:dyDescent="0.2">
      <c r="A6" s="63"/>
      <c r="B6" s="63"/>
      <c r="C6" s="63"/>
      <c r="D6" s="63"/>
      <c r="E6" s="63"/>
      <c r="F6" s="63"/>
      <c r="G6" s="63"/>
      <c r="H6" s="63"/>
      <c r="I6" s="63"/>
      <c r="J6" s="63"/>
      <c r="K6" s="63"/>
      <c r="L6" s="63"/>
      <c r="M6" s="63"/>
      <c r="N6" s="63"/>
      <c r="O6" s="63"/>
      <c r="P6" s="63"/>
      <c r="Q6" s="63"/>
    </row>
    <row r="7" spans="1:17" x14ac:dyDescent="0.2">
      <c r="A7" s="2"/>
      <c r="B7" s="2"/>
      <c r="C7" s="2"/>
      <c r="D7" s="2"/>
      <c r="E7" s="2"/>
      <c r="F7" s="2"/>
      <c r="G7" s="2"/>
      <c r="H7" s="2"/>
      <c r="I7" s="2"/>
      <c r="J7" s="2"/>
      <c r="K7" s="2"/>
      <c r="L7" s="2"/>
      <c r="M7" s="2"/>
      <c r="N7" s="2"/>
      <c r="O7" s="2"/>
      <c r="P7" s="2"/>
      <c r="Q7" s="2"/>
    </row>
    <row r="8" spans="1:17" x14ac:dyDescent="0.2">
      <c r="A8" s="63" t="s">
        <v>41</v>
      </c>
      <c r="B8" s="63"/>
      <c r="C8" s="63"/>
      <c r="D8" s="63"/>
      <c r="E8" s="63"/>
      <c r="F8" s="63"/>
      <c r="G8" s="63"/>
      <c r="H8" s="63"/>
      <c r="I8" s="63"/>
      <c r="J8" s="63"/>
      <c r="K8" s="63"/>
      <c r="L8" s="63"/>
      <c r="M8" s="63"/>
      <c r="N8" s="63"/>
      <c r="O8" s="63"/>
      <c r="P8" s="63"/>
      <c r="Q8" s="2"/>
    </row>
    <row r="9" spans="1:17" x14ac:dyDescent="0.2">
      <c r="A9" s="2"/>
      <c r="B9" s="2"/>
      <c r="C9" s="2"/>
      <c r="D9" s="2"/>
      <c r="E9" s="2"/>
      <c r="F9" s="2"/>
      <c r="G9" s="2"/>
      <c r="H9" s="2"/>
      <c r="I9" s="2"/>
      <c r="J9" s="2"/>
      <c r="K9" s="2"/>
      <c r="L9" s="2"/>
      <c r="M9" s="2"/>
      <c r="N9" s="2"/>
      <c r="O9" s="2"/>
      <c r="P9" s="2"/>
      <c r="Q9" s="2"/>
    </row>
    <row r="10" spans="1:17" ht="17" thickBot="1" x14ac:dyDescent="0.25">
      <c r="A10" s="65" t="s">
        <v>45</v>
      </c>
      <c r="B10" s="65"/>
      <c r="C10" s="65"/>
      <c r="D10" s="2"/>
      <c r="E10" s="2"/>
      <c r="F10" s="2"/>
      <c r="G10" s="2"/>
      <c r="H10" s="2"/>
      <c r="I10" s="2"/>
      <c r="J10" s="2"/>
      <c r="K10" s="2"/>
      <c r="L10" s="2"/>
      <c r="M10" s="2"/>
      <c r="N10" s="2"/>
      <c r="O10" s="2"/>
      <c r="P10" s="2"/>
      <c r="Q10" s="2"/>
    </row>
    <row r="11" spans="1:17" ht="16" thickBot="1" x14ac:dyDescent="0.25">
      <c r="A11" s="50" t="s">
        <v>39</v>
      </c>
      <c r="B11" s="51"/>
      <c r="C11" s="52">
        <v>250000</v>
      </c>
    </row>
    <row r="12" spans="1:17" x14ac:dyDescent="0.2">
      <c r="A12" t="s">
        <v>2</v>
      </c>
      <c r="C12" s="62">
        <v>221900</v>
      </c>
    </row>
    <row r="13" spans="1:17" x14ac:dyDescent="0.2">
      <c r="A13" t="s">
        <v>1</v>
      </c>
      <c r="C13" s="3">
        <f>C12/12</f>
        <v>18491.666666666668</v>
      </c>
    </row>
    <row r="14" spans="1:17" x14ac:dyDescent="0.2">
      <c r="A14" t="s">
        <v>3</v>
      </c>
      <c r="C14" s="58">
        <f>C11/12</f>
        <v>20833.333333333332</v>
      </c>
    </row>
    <row r="15" spans="1:17" ht="16" thickBot="1" x14ac:dyDescent="0.25">
      <c r="C15" s="3"/>
    </row>
    <row r="16" spans="1:17" ht="16" thickBot="1" x14ac:dyDescent="0.25">
      <c r="A16" s="50" t="s">
        <v>40</v>
      </c>
      <c r="B16" s="51"/>
      <c r="C16" s="53">
        <v>1</v>
      </c>
    </row>
    <row r="17" spans="1:4" x14ac:dyDescent="0.2">
      <c r="C17" s="49"/>
      <c r="D17" s="4"/>
    </row>
    <row r="18" spans="1:4" ht="16" thickBot="1" x14ac:dyDescent="0.25">
      <c r="A18" t="s">
        <v>47</v>
      </c>
      <c r="C18" s="3">
        <f>C16*C13</f>
        <v>18491.666666666668</v>
      </c>
      <c r="D18" s="4"/>
    </row>
    <row r="19" spans="1:4" ht="16" thickBot="1" x14ac:dyDescent="0.25">
      <c r="A19" s="59" t="s">
        <v>38</v>
      </c>
      <c r="B19" s="60"/>
      <c r="C19" s="61">
        <f>(C14*C16)-C18</f>
        <v>2341.6666666666642</v>
      </c>
      <c r="D19" s="4"/>
    </row>
    <row r="20" spans="1:4" x14ac:dyDescent="0.2">
      <c r="A20" t="s">
        <v>3</v>
      </c>
      <c r="C20" s="4">
        <f>SUM(C18:C19)</f>
        <v>20833.333333333332</v>
      </c>
    </row>
    <row r="23" spans="1:4" ht="17" thickBot="1" x14ac:dyDescent="0.25">
      <c r="A23" s="65" t="s">
        <v>46</v>
      </c>
      <c r="B23" s="65"/>
      <c r="C23" s="65"/>
    </row>
    <row r="24" spans="1:4" x14ac:dyDescent="0.2">
      <c r="A24" s="55" t="s">
        <v>39</v>
      </c>
      <c r="B24" s="55"/>
      <c r="C24" s="56">
        <v>250000</v>
      </c>
    </row>
    <row r="25" spans="1:4" x14ac:dyDescent="0.2">
      <c r="A25" s="55" t="s">
        <v>2</v>
      </c>
      <c r="B25" s="55"/>
      <c r="C25" s="56">
        <v>221900</v>
      </c>
    </row>
    <row r="26" spans="1:4" x14ac:dyDescent="0.2">
      <c r="A26" s="55" t="s">
        <v>43</v>
      </c>
      <c r="B26" s="55"/>
      <c r="C26" s="57">
        <v>1</v>
      </c>
    </row>
    <row r="27" spans="1:4" ht="16" thickBot="1" x14ac:dyDescent="0.25"/>
    <row r="28" spans="1:4" ht="16" thickBot="1" x14ac:dyDescent="0.25">
      <c r="A28" s="59" t="s">
        <v>44</v>
      </c>
      <c r="B28" s="60"/>
      <c r="C28" s="61">
        <f>(C24-C25)*C26</f>
        <v>28100</v>
      </c>
    </row>
    <row r="32" spans="1:4" x14ac:dyDescent="0.2">
      <c r="A32" s="1" t="s">
        <v>42</v>
      </c>
    </row>
    <row r="34" spans="1:16" x14ac:dyDescent="0.2">
      <c r="A34" s="7" t="s">
        <v>4</v>
      </c>
      <c r="B34" s="8" t="s">
        <v>28</v>
      </c>
      <c r="C34" s="9"/>
      <c r="D34" s="9"/>
      <c r="E34" s="9"/>
      <c r="F34" s="9"/>
      <c r="G34" s="9"/>
      <c r="H34" s="10" t="s">
        <v>5</v>
      </c>
      <c r="I34" s="10" t="s">
        <v>6</v>
      </c>
      <c r="J34" s="11" t="s">
        <v>7</v>
      </c>
      <c r="K34" s="11" t="s">
        <v>8</v>
      </c>
      <c r="L34" s="9"/>
    </row>
    <row r="35" spans="1:16" ht="16" thickBot="1" x14ac:dyDescent="0.25">
      <c r="A35" s="7" t="s">
        <v>10</v>
      </c>
      <c r="B35" s="14">
        <v>1</v>
      </c>
      <c r="C35" s="9"/>
      <c r="D35" s="9"/>
      <c r="E35" s="9"/>
      <c r="F35" s="9"/>
      <c r="G35" s="9"/>
      <c r="H35" s="10" t="s">
        <v>9</v>
      </c>
      <c r="I35" s="10"/>
      <c r="J35" s="12">
        <v>20833.333333333332</v>
      </c>
      <c r="K35" s="13">
        <v>250000</v>
      </c>
      <c r="L35" s="9"/>
    </row>
    <row r="36" spans="1:16" ht="15.75" customHeight="1" thickTop="1" x14ac:dyDescent="0.2">
      <c r="C36" s="9"/>
      <c r="D36" s="9"/>
      <c r="E36" s="9"/>
      <c r="F36" s="9"/>
      <c r="G36" s="9"/>
      <c r="H36" s="10"/>
      <c r="I36" s="10"/>
      <c r="J36" s="15"/>
      <c r="K36" s="15"/>
      <c r="L36" s="9"/>
      <c r="N36" s="64" t="s">
        <v>48</v>
      </c>
      <c r="O36" s="64"/>
      <c r="P36" s="64"/>
    </row>
    <row r="37" spans="1:16" x14ac:dyDescent="0.2">
      <c r="A37" s="9"/>
      <c r="B37" s="9"/>
      <c r="C37" s="9"/>
      <c r="D37" s="9"/>
      <c r="E37" s="9"/>
      <c r="F37" s="9"/>
      <c r="G37" s="9"/>
      <c r="H37" s="10"/>
      <c r="I37" s="43" t="s">
        <v>31</v>
      </c>
      <c r="J37" s="16"/>
      <c r="K37" s="9"/>
      <c r="L37" s="9"/>
      <c r="N37" s="64"/>
      <c r="O37" s="64"/>
      <c r="P37" s="64"/>
    </row>
    <row r="38" spans="1:16" x14ac:dyDescent="0.2">
      <c r="A38" s="17" t="s">
        <v>11</v>
      </c>
      <c r="B38" s="17" t="s">
        <v>12</v>
      </c>
      <c r="C38" s="17" t="s">
        <v>13</v>
      </c>
      <c r="D38" s="17" t="s">
        <v>14</v>
      </c>
      <c r="E38" s="17" t="s">
        <v>15</v>
      </c>
      <c r="F38" s="17" t="s">
        <v>16</v>
      </c>
      <c r="G38" s="17" t="s">
        <v>17</v>
      </c>
      <c r="H38" s="17" t="s">
        <v>18</v>
      </c>
      <c r="I38" s="35" t="s">
        <v>19</v>
      </c>
      <c r="J38" s="18" t="s">
        <v>20</v>
      </c>
      <c r="K38" s="18" t="s">
        <v>21</v>
      </c>
      <c r="L38" s="18" t="s">
        <v>22</v>
      </c>
      <c r="N38" s="64"/>
      <c r="O38" s="64"/>
      <c r="P38" s="64"/>
    </row>
    <row r="39" spans="1:16" x14ac:dyDescent="0.2">
      <c r="A39" s="19" t="s">
        <v>29</v>
      </c>
      <c r="B39" s="20" t="s">
        <v>23</v>
      </c>
      <c r="C39" s="21" t="s">
        <v>24</v>
      </c>
      <c r="D39" s="22"/>
      <c r="E39" s="23" t="s">
        <v>25</v>
      </c>
      <c r="F39" s="24" t="s">
        <v>32</v>
      </c>
      <c r="G39" s="24">
        <v>12345</v>
      </c>
      <c r="H39" s="21"/>
      <c r="I39" s="36">
        <f>J35*0.5</f>
        <v>10416.666666666666</v>
      </c>
      <c r="J39" s="33">
        <v>17675</v>
      </c>
      <c r="K39" s="33">
        <v>17675</v>
      </c>
      <c r="L39" s="33">
        <v>17675</v>
      </c>
      <c r="N39" s="64"/>
      <c r="O39" s="64"/>
      <c r="P39" s="64"/>
    </row>
    <row r="40" spans="1:16" x14ac:dyDescent="0.2">
      <c r="A40" s="25" t="s">
        <v>23</v>
      </c>
      <c r="B40" s="26" t="s">
        <v>23</v>
      </c>
      <c r="C40" s="27"/>
      <c r="D40" s="28"/>
      <c r="E40" s="29" t="s">
        <v>25</v>
      </c>
      <c r="F40" s="30" t="s">
        <v>32</v>
      </c>
      <c r="G40" s="30">
        <v>54321</v>
      </c>
      <c r="H40" s="27"/>
      <c r="I40" s="44">
        <f>J35-I39</f>
        <v>10416.666666666666</v>
      </c>
      <c r="J40" s="33"/>
      <c r="K40" s="34"/>
      <c r="L40" s="34"/>
      <c r="N40" s="64"/>
      <c r="O40" s="64"/>
      <c r="P40" s="64"/>
    </row>
    <row r="41" spans="1:16" x14ac:dyDescent="0.2">
      <c r="A41" s="25" t="s">
        <v>30</v>
      </c>
      <c r="B41" s="26" t="s">
        <v>26</v>
      </c>
      <c r="C41" s="27"/>
      <c r="D41" s="28"/>
      <c r="E41" s="29"/>
      <c r="F41" s="30"/>
      <c r="G41" s="30"/>
      <c r="H41" s="27"/>
      <c r="I41" s="37"/>
      <c r="J41" s="33">
        <f>$J$35-J39</f>
        <v>3158.3333333333321</v>
      </c>
      <c r="K41" s="33">
        <f>$J$35-K39</f>
        <v>3158.3333333333321</v>
      </c>
      <c r="L41" s="33">
        <f>$J$35-L39</f>
        <v>3158.3333333333321</v>
      </c>
      <c r="N41" s="64"/>
      <c r="O41" s="64"/>
      <c r="P41" s="64"/>
    </row>
    <row r="42" spans="1:16" ht="16" thickBot="1" x14ac:dyDescent="0.25">
      <c r="A42" s="10"/>
      <c r="B42" s="10"/>
      <c r="C42" s="10"/>
      <c r="D42" s="10"/>
      <c r="E42" s="10"/>
      <c r="F42" s="9"/>
      <c r="G42" s="9"/>
      <c r="H42" s="31" t="s">
        <v>27</v>
      </c>
      <c r="I42" s="38">
        <f>SUM(I39:I41)</f>
        <v>20833.333333333332</v>
      </c>
      <c r="J42" s="32">
        <f>SUM(J39:J41)</f>
        <v>20833.333333333332</v>
      </c>
      <c r="K42" s="32">
        <f>SUM(K39:K41)</f>
        <v>20833.333333333332</v>
      </c>
      <c r="L42" s="32">
        <f>SUM(L39:L41)</f>
        <v>20833.333333333332</v>
      </c>
      <c r="N42" s="45"/>
      <c r="O42" s="45"/>
      <c r="P42" s="45"/>
    </row>
    <row r="43" spans="1:16" ht="16" thickTop="1" x14ac:dyDescent="0.2"/>
    <row r="44" spans="1:16" x14ac:dyDescent="0.2">
      <c r="H44" s="39" t="s">
        <v>33</v>
      </c>
      <c r="I44" s="40">
        <f>I39/C13</f>
        <v>0.56331680937359163</v>
      </c>
    </row>
    <row r="45" spans="1:16" x14ac:dyDescent="0.2">
      <c r="G45" s="5"/>
      <c r="H45" s="41" t="s">
        <v>34</v>
      </c>
      <c r="I45" s="6">
        <f>C13*I44</f>
        <v>10416.666666666666</v>
      </c>
    </row>
    <row r="46" spans="1:16" x14ac:dyDescent="0.2">
      <c r="H46" s="39" t="s">
        <v>35</v>
      </c>
      <c r="I46" s="4">
        <f>I44*J35</f>
        <v>11735.766861949825</v>
      </c>
    </row>
    <row r="47" spans="1:16" x14ac:dyDescent="0.2">
      <c r="F47" s="5"/>
      <c r="G47" s="5"/>
      <c r="H47" s="41" t="s">
        <v>36</v>
      </c>
      <c r="I47" s="6">
        <f>I46-I45</f>
        <v>1319.1001952831593</v>
      </c>
    </row>
    <row r="48" spans="1:16" x14ac:dyDescent="0.2">
      <c r="F48" s="5"/>
      <c r="G48" s="5"/>
      <c r="H48" s="41"/>
      <c r="I48" s="6"/>
    </row>
    <row r="49" spans="1:14" x14ac:dyDescent="0.2">
      <c r="E49" s="46"/>
      <c r="F49" s="46"/>
      <c r="G49" s="46"/>
      <c r="H49" s="48"/>
      <c r="I49" s="47"/>
    </row>
    <row r="50" spans="1:14" x14ac:dyDescent="0.2">
      <c r="A50" s="9"/>
      <c r="B50" s="9"/>
      <c r="C50" s="9"/>
      <c r="D50" s="9"/>
      <c r="E50" s="9"/>
      <c r="F50" s="9"/>
      <c r="G50" s="9"/>
      <c r="H50" s="10"/>
      <c r="I50" s="42" t="s">
        <v>37</v>
      </c>
      <c r="J50" s="16"/>
      <c r="K50" s="9"/>
      <c r="L50" s="9"/>
    </row>
    <row r="51" spans="1:14" x14ac:dyDescent="0.2">
      <c r="A51" s="17" t="s">
        <v>11</v>
      </c>
      <c r="B51" s="17" t="s">
        <v>12</v>
      </c>
      <c r="C51" s="17" t="s">
        <v>13</v>
      </c>
      <c r="D51" s="17" t="s">
        <v>14</v>
      </c>
      <c r="E51" s="17" t="s">
        <v>15</v>
      </c>
      <c r="F51" s="17" t="s">
        <v>16</v>
      </c>
      <c r="G51" s="17" t="s">
        <v>17</v>
      </c>
      <c r="H51" s="17" t="s">
        <v>18</v>
      </c>
      <c r="I51" s="35" t="s">
        <v>19</v>
      </c>
      <c r="J51" s="18" t="s">
        <v>20</v>
      </c>
      <c r="K51" s="18" t="s">
        <v>21</v>
      </c>
      <c r="L51" s="18" t="s">
        <v>22</v>
      </c>
    </row>
    <row r="52" spans="1:14" x14ac:dyDescent="0.2">
      <c r="A52" s="19" t="s">
        <v>29</v>
      </c>
      <c r="B52" s="20" t="s">
        <v>23</v>
      </c>
      <c r="C52" s="21" t="s">
        <v>24</v>
      </c>
      <c r="D52" s="22"/>
      <c r="E52" s="23" t="s">
        <v>25</v>
      </c>
      <c r="F52" s="24" t="s">
        <v>32</v>
      </c>
      <c r="G52" s="24">
        <v>12345</v>
      </c>
      <c r="H52" s="21"/>
      <c r="I52" s="36">
        <f>I45</f>
        <v>10416.666666666666</v>
      </c>
      <c r="J52" s="33">
        <v>17675</v>
      </c>
      <c r="K52" s="33">
        <v>17675</v>
      </c>
      <c r="L52" s="33">
        <v>17675</v>
      </c>
    </row>
    <row r="53" spans="1:14" x14ac:dyDescent="0.2">
      <c r="A53" s="25" t="s">
        <v>23</v>
      </c>
      <c r="B53" s="26" t="s">
        <v>23</v>
      </c>
      <c r="C53" s="27"/>
      <c r="D53" s="28"/>
      <c r="E53" s="29" t="s">
        <v>25</v>
      </c>
      <c r="F53" s="30" t="s">
        <v>32</v>
      </c>
      <c r="G53" s="30">
        <v>54321</v>
      </c>
      <c r="H53" s="27"/>
      <c r="I53" s="37">
        <v>8555.3198176960504</v>
      </c>
      <c r="J53" s="33"/>
      <c r="K53" s="34"/>
      <c r="L53" s="34"/>
      <c r="N53" s="54"/>
    </row>
    <row r="54" spans="1:14" x14ac:dyDescent="0.2">
      <c r="A54" s="25" t="s">
        <v>30</v>
      </c>
      <c r="B54" s="26" t="s">
        <v>26</v>
      </c>
      <c r="C54" s="27"/>
      <c r="D54" s="28"/>
      <c r="E54" s="29"/>
      <c r="F54" s="30"/>
      <c r="G54" s="30"/>
      <c r="H54" s="27"/>
      <c r="I54" s="37">
        <f>I47</f>
        <v>1319.1001952831593</v>
      </c>
      <c r="J54" s="33">
        <f>$J$35-J52</f>
        <v>3158.3333333333321</v>
      </c>
      <c r="K54" s="33">
        <f>$J$35-K52</f>
        <v>3158.3333333333321</v>
      </c>
      <c r="L54" s="33">
        <f>$J$35-L52</f>
        <v>3158.3333333333321</v>
      </c>
    </row>
    <row r="55" spans="1:14" ht="16" thickBot="1" x14ac:dyDescent="0.25">
      <c r="A55" s="10"/>
      <c r="B55" s="10"/>
      <c r="C55" s="10"/>
      <c r="D55" s="10"/>
      <c r="E55" s="10"/>
      <c r="F55" s="9"/>
      <c r="G55" s="9"/>
      <c r="H55" s="31" t="s">
        <v>27</v>
      </c>
      <c r="I55" s="38">
        <f>SUM(I52:I54)</f>
        <v>20291.086679645872</v>
      </c>
      <c r="J55" s="32">
        <f>SUM(J52:J54)</f>
        <v>20833.333333333332</v>
      </c>
      <c r="K55" s="32">
        <f>SUM(K52:K54)</f>
        <v>20833.333333333332</v>
      </c>
      <c r="L55" s="32">
        <f>SUM(L52:L54)</f>
        <v>20833.333333333332</v>
      </c>
    </row>
    <row r="56" spans="1:14" ht="16" thickTop="1" x14ac:dyDescent="0.2"/>
  </sheetData>
  <mergeCells count="6">
    <mergeCell ref="A2:Q3"/>
    <mergeCell ref="A5:Q6"/>
    <mergeCell ref="N36:P41"/>
    <mergeCell ref="A8:P8"/>
    <mergeCell ref="A10:C10"/>
    <mergeCell ref="A23:C23"/>
  </mergeCells>
  <conditionalFormatting sqref="A39:I41">
    <cfRule type="containsBlanks" dxfId="4" priority="3">
      <formula>LEN(TRIM(A39))=0</formula>
    </cfRule>
  </conditionalFormatting>
  <conditionalFormatting sqref="A52:I54">
    <cfRule type="containsBlanks" dxfId="3" priority="1">
      <formula>LEN(TRIM(A52))=0</formula>
    </cfRule>
  </conditionalFormatting>
  <conditionalFormatting sqref="B34:B35 K35">
    <cfRule type="notContainsBlanks" dxfId="2" priority="5">
      <formula>LEN(TRIM(B34))&gt;0</formula>
    </cfRule>
  </conditionalFormatting>
  <conditionalFormatting sqref="K40:L40">
    <cfRule type="containsBlanks" dxfId="1" priority="6">
      <formula>LEN(TRIM(K40))=0</formula>
    </cfRule>
  </conditionalFormatting>
  <conditionalFormatting sqref="K53:L53">
    <cfRule type="containsBlanks" dxfId="0" priority="2">
      <formula>LEN(TRIM(K53))=0</formula>
    </cfRule>
  </conditionalFormatting>
  <dataValidations disablePrompts="1" count="2">
    <dataValidation type="list" allowBlank="1" showInputMessage="1" showErrorMessage="1" sqref="C39:C41 C52:C54" xr:uid="{00000000-0002-0000-0000-000000000000}">
      <formula1>"N/A,HHS,CIRM,PCORI,MSS"</formula1>
    </dataValidation>
    <dataValidation type="list" allowBlank="1" showInputMessage="1" showErrorMessage="1" sqref="B39:B41 B52:B54" xr:uid="{00000000-0002-0000-0000-000001000000}">
      <formula1>"19900,FHS,Ind C/E,Other C/E, Salary Saving, R&amp;E, C&amp;G, Gift, Opportunity, Sales &amp; Services, IRB/ARC, Policy 913, DHM Contract, Other"</formula1>
    </dataValidation>
  </dataValidations>
  <hyperlinks>
    <hyperlink ref="A1" r:id="rId1" xr:uid="{00000000-0004-0000-00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Salary 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Yvette Quezada</dc:creator>
  <cp:lastModifiedBy>Pobee,Joseph W</cp:lastModifiedBy>
  <dcterms:created xsi:type="dcterms:W3CDTF">2023-06-28T15:38:09Z</dcterms:created>
  <dcterms:modified xsi:type="dcterms:W3CDTF">2024-09-24T16:44:20Z</dcterms:modified>
</cp:coreProperties>
</file>