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illamaxilla/Desktop/OROS Docs/6. ART Workgroup_Ready to Post/"/>
    </mc:Choice>
  </mc:AlternateContent>
  <xr:revisionPtr revIDLastSave="0" documentId="13_ncr:1_{78AB7D76-9877-0944-ACA7-E1E01E0E3A6C}" xr6:coauthVersionLast="47" xr6:coauthVersionMax="47" xr10:uidLastSave="{00000000-0000-0000-0000-000000000000}"/>
  <bookViews>
    <workbookView xWindow="33600" yWindow="500" windowWidth="32760" windowHeight="20500" tabRatio="940" xr2:uid="{75A68DFC-85C5-0F4D-BEB3-C0BB1DA48F0F}"/>
  </bookViews>
  <sheets>
    <sheet name="Instructions" sheetId="104" r:id="rId1"/>
    <sheet name="Summary" sheetId="74" r:id="rId2"/>
    <sheet name="Bruin - Biweekly" sheetId="103" r:id="rId3"/>
    <sheet name="Lopez - Monthly" sheetId="47" r:id="rId4"/>
    <sheet name="Smith - GSR + Tuition" sheetId="48" r:id="rId5"/>
  </sheets>
  <externalReferences>
    <externalReference r:id="rId6"/>
    <externalReference r:id="rId7"/>
    <externalReference r:id="rId8"/>
    <externalReference r:id="rId9"/>
  </externalReferences>
  <definedNames>
    <definedName name="AccountNm">#REF!</definedName>
    <definedName name="Acct1198xxNm">#REF!</definedName>
    <definedName name="AllLblNm">#REF!</definedName>
    <definedName name="AllNm">#REF!</definedName>
    <definedName name="AppropriationsNm">#REF!</definedName>
    <definedName name="BatchSortNm">#REF!</definedName>
    <definedName name="bttnDown_Click">[1]!bttnDown_Click</definedName>
    <definedName name="bttnReset_Click">[1]!bttnReset_Click</definedName>
    <definedName name="bttnUp_Click">[1]!bttnUp_Click</definedName>
    <definedName name="CCNm">#REF!</definedName>
    <definedName name="ChartNm">#REF!</definedName>
    <definedName name="cols">'[2]don''t uselist of every qdb col.'!#REF!</definedName>
    <definedName name="CSERNm">#REF!</definedName>
    <definedName name="ctrDateAll_Click">[1]!ctrDateAll_Click</definedName>
    <definedName name="CurrentBalNm">#REF!</definedName>
    <definedName name="CurrentFYrNm">#REF!</definedName>
    <definedName name="CurrentGrantYrNm">#REF!</definedName>
    <definedName name="DepartmentNm">#REF!</definedName>
    <definedName name="DeptNm">#REF!</definedName>
    <definedName name="DivisionNm">#REF!</definedName>
    <definedName name="DOSNm">#REF!</definedName>
    <definedName name="EmployeeIdNm">#REF!</definedName>
    <definedName name="EmployeeNameNm">#REF!</definedName>
    <definedName name="EncumbranceMLNm">#REF!</definedName>
    <definedName name="ExpensesNm">#REF!</definedName>
    <definedName name="FacultyNm">#REF!</definedName>
    <definedName name="FacultyStfHStfNm">#REF!</definedName>
    <definedName name="FiscalYearNm">#REF!</definedName>
    <definedName name="FrmMonthNm">#REF!</definedName>
    <definedName name="FrmNm">#REF!</definedName>
    <definedName name="FrmYearNm">#REF!</definedName>
    <definedName name="FundEndDateNm">#REF!</definedName>
    <definedName name="FundNm">#REF!</definedName>
    <definedName name="HousestaffNm">#REF!</definedName>
    <definedName name="ITDNm">#REF!</definedName>
    <definedName name="LastReportRowNm">#REF!</definedName>
    <definedName name="LYMNm">#REF!</definedName>
    <definedName name="MdlDate.bttnBack_Click">[1]!MdlDate.bttnBack_Click</definedName>
    <definedName name="MdlDate.bttnCancel_Click">[1]!MdlDate.bttnCancel_Click</definedName>
    <definedName name="MdlDate.bttnFinish_Click">[1]!MdlDate.bttnFinish_Click</definedName>
    <definedName name="MdlDate.bttnHelp_Click">[1]!MdlDate.bttnHelp_Click</definedName>
    <definedName name="MdlDate.bttnNext_Click">[1]!MdlDate.bttnNext_Click</definedName>
    <definedName name="MdlDate.spnFromMonth_Change">[1]!MdlDate.spnFromMonth_Change</definedName>
    <definedName name="MdlDate.spnFromYear_Change">[1]!MdlDate.spnFromYear_Change</definedName>
    <definedName name="MdlDate.spnToMonth_Change">[1]!MdlDate.spnToMonth_Change</definedName>
    <definedName name="MdlDate.spnToYear_Change">[1]!MdlDate.spnToYear_Change</definedName>
    <definedName name="MdlDetail.bttnAccounts_Click">[1]!MdlDetail.bttnAccounts_Click</definedName>
    <definedName name="MdlDetail.bttnBack_Click">[1]!MdlDetail.bttnBack_Click</definedName>
    <definedName name="MdlDetail.bttnCancel_Click">[1]!MdlDetail.bttnCancel_Click</definedName>
    <definedName name="MdlDetail.bttnDOSgroup_Click">[1]!MdlDetail.bttnDOSgroup_Click</definedName>
    <definedName name="MdlDetail.bttnFinish_Click">[1]!MdlDetail.bttnFinish_Click</definedName>
    <definedName name="MdlDetail.bttnHelp_Click">[1]!MdlDetail.bttnHelp_Click</definedName>
    <definedName name="MdlDetail.bttnNext_Click">[1]!MdlDetail.bttnNext_Click</definedName>
    <definedName name="MdlDetail.bttnObjectGroup_Click">[1]!MdlDetail.bttnObjectGroup_Click</definedName>
    <definedName name="MdlFieldNames.bttnAdd_Click">[1]!MdlFieldNames.bttnAdd_Click</definedName>
    <definedName name="MdlFieldNames.bttnBack_Click">[1]!MdlFieldNames.bttnBack_Click</definedName>
    <definedName name="MdlFieldNames.bttnCancel_Click">[1]!MdlFieldNames.bttnCancel_Click</definedName>
    <definedName name="MdlFieldNames.bttnClear_Click">[1]!MdlFieldNames.bttnClear_Click</definedName>
    <definedName name="MdlFieldNames.bttnDown_Click">[1]!MdlFieldNames.bttnDown_Click</definedName>
    <definedName name="MdlFieldNames.bttnFinish_Click">[1]!MdlFieldNames.bttnFinish_Click</definedName>
    <definedName name="MdlFieldNames.bttnNext_Click">[1]!MdlFieldNames.bttnNext_Click</definedName>
    <definedName name="MdlFieldNames.bttnRemove_Click">[1]!MdlFieldNames.bttnRemove_Click</definedName>
    <definedName name="MdlFieldNames.bttnUp_Click">[1]!MdlFieldNames.bttnUp_Click</definedName>
    <definedName name="MdlFieldNames.spnSubtotal_Change">[1]!MdlFieldNames.spnSubtotal_Change</definedName>
    <definedName name="MdlFieldNames.StandardSelection_Click">[1]!MdlFieldNames.StandardSelection_Click</definedName>
    <definedName name="MdlGroup.bttnAdd_Click">[1]!MdlGroup.bttnAdd_Click</definedName>
    <definedName name="MdlGroup.bttnBack_Click">[1]!MdlGroup.bttnBack_Click</definedName>
    <definedName name="MdlGroup.bttnCancel_Click">[1]!MdlGroup.bttnCancel_Click</definedName>
    <definedName name="MdlGroup.bttnRemove_Click">[1]!MdlGroup.bttnRemove_Click</definedName>
    <definedName name="MdlGroup.MainGroup_Click">[1]!MdlGroup.MainGroup_Click</definedName>
    <definedName name="mdlOrder.bttnBack_Click">[1]!mdlOrder.bttnBack_Click</definedName>
    <definedName name="mdlOrder.bttnCancel_Click">[1]!mdlOrder.bttnCancel_Click</definedName>
    <definedName name="mdlOrder.bttnFinish_Click">[1]!mdlOrder.bttnFinish_Click</definedName>
    <definedName name="MdlOrder.bttnHelp_Click">[1]!MdlOrder.bttnHelp_Click</definedName>
    <definedName name="MdlOrder.bttnNext_Click">[1]!MdlOrder.bttnNext_Click</definedName>
    <definedName name="MdlOrganizationUnit.bttnBack_Click">[1]!MdlOrganizationUnit.bttnBack_Click</definedName>
    <definedName name="MdlOrganizationUnit.bttnCancel_Click">[1]!MdlOrganizationUnit.bttnCancel_Click</definedName>
    <definedName name="MdlOrganizationUnit.bttnFinish_Click">[1]!MdlOrganizationUnit.bttnFinish_Click</definedName>
    <definedName name="MdlOrganizationUnit.bttnNext_Click">[1]!MdlOrganizationUnit.bttnNext_Click</definedName>
    <definedName name="MdlPrsnlEmployee.bttnBack_Click">[1]!MdlPrsnlEmployee.bttnBack_Click</definedName>
    <definedName name="MdlPrsnlEmployee.bttnCancel_Click">[1]!MdlPrsnlEmployee.bttnCancel_Click</definedName>
    <definedName name="MdlPrsnlEmployee.bttnExecuteSearch_Click">[1]!MdlPrsnlEmployee.bttnExecuteSearch_Click</definedName>
    <definedName name="MdlPrsnlEmployee.bttnFinish_Click">[1]!MdlPrsnlEmployee.bttnFinish_Click</definedName>
    <definedName name="MdlPrsnlEmployee.bttnNext_Click">[1]!MdlPrsnlEmployee.bttnNext_Click</definedName>
    <definedName name="MdlPrsnlEmployee.EmployeeList_Click">[1]!MdlPrsnlEmployee.EmployeeList_Click</definedName>
    <definedName name="MdlPrsnlEmpOrg.bttnBack_Click">[1]!MdlPrsnlEmpOrg.bttnBack_Click</definedName>
    <definedName name="MdlPrsnlEmpOrg.bttnCancel_Click">[1]!MdlPrsnlEmpOrg.bttnCancel_Click</definedName>
    <definedName name="MdlPrsnlEmpOrg.bttnFinish_Click">[1]!MdlPrsnlEmpOrg.bttnFinish_Click</definedName>
    <definedName name="MdlPrsnlEmpOrg.bttnNext_Click">[1]!MdlPrsnlEmpOrg.bttnNext_Click</definedName>
    <definedName name="MdlRptCategory.bttnBack_Click">[1]!MdlRptCategory.bttnBack_Click</definedName>
    <definedName name="MdlRptCategory.bttnCancel_Click">[1]!MdlRptCategory.bttnCancel_Click</definedName>
    <definedName name="MdlRptCategory.bttnFinish_Click">[1]!MdlRptCategory.bttnFinish_Click</definedName>
    <definedName name="MdlRptCategory.bttnHelp_Click">[1]!MdlRptCategory.bttnHelp_Click</definedName>
    <definedName name="MdlRptCategory.bttnNext_Click">[1]!MdlRptCategory.bttnNext_Click</definedName>
    <definedName name="MdlRptChoice.bttnBack_Click">[1]!MdlRptChoice.bttnBack_Click</definedName>
    <definedName name="MdlRptChoice.bttnCancel_Click">[1]!MdlRptChoice.bttnCancel_Click</definedName>
    <definedName name="MdlRptChoice.bttnFinish_Click">[1]!MdlRptChoice.bttnFinish_Click</definedName>
    <definedName name="MdlRptChoice.bttnHelp_Click">[1]!MdlRptChoice.bttnHelp_Click</definedName>
    <definedName name="MdlRptChoice.bttnNext_Click">[1]!MdlRptChoice.bttnNext_Click</definedName>
    <definedName name="MdlSummary.bttnAccounts_Click">[1]!MdlSummary.bttnAccounts_Click</definedName>
    <definedName name="MdlSummary.bttnBack_Click">[1]!MdlSummary.bttnBack_Click</definedName>
    <definedName name="MdlSummary.bttnCancel_Click">[1]!MdlSummary.bttnCancel_Click</definedName>
    <definedName name="MdlSummary.bttnFinish_Click">[1]!MdlSummary.bttnFinish_Click</definedName>
    <definedName name="MdlSummary.bttnHelp_Click">[1]!MdlSummary.bttnHelp_Click</definedName>
    <definedName name="MdlSummary.bttnNext_Click">[1]!MdlSummary.bttnNext_Click</definedName>
    <definedName name="MdlSummaryType.bttnBack_Click">[1]!MdlSummaryType.bttnBack_Click</definedName>
    <definedName name="MdlSummaryType.bttnCancel_Click">[1]!MdlSummaryType.bttnCancel_Click</definedName>
    <definedName name="MdlSummaryType.bttnFinish_Click">[1]!MdlSummaryType.bttnFinish_Click</definedName>
    <definedName name="MdlSummaryType.bttnHelp_Click">[1]!MdlSummaryType.bttnHelp_Click</definedName>
    <definedName name="MdlSummaryType.bttnNext_Click">[1]!MdlSummaryType.bttnNext_Click</definedName>
    <definedName name="modAboutDlg.bttnCancel_Click">[1]!modAboutDlg.bttnCancel_Click</definedName>
    <definedName name="modAboutDlg.bttnNext_Click">[1]!modAboutDlg.bttnNext_Click</definedName>
    <definedName name="modDateDlg.tboxFromMonth_Change">[1]!modDateDlg.tboxFromMonth_Change</definedName>
    <definedName name="modDateDlg.tboxToMonth_Change">[1]!modDateDlg.tboxToMonth_Change</definedName>
    <definedName name="modDateDlg.tboxToYear_Change">[1]!modDateDlg.tboxToYear_Change</definedName>
    <definedName name="ObjectNm">#REF!</definedName>
    <definedName name="OrganizationNm">#REF!</definedName>
    <definedName name="PayPerioEndingNm">#REF!</definedName>
    <definedName name="ProjectChkNm">#REF!</definedName>
    <definedName name="ProjectNm">#REF!</definedName>
    <definedName name="rareditAGENCY">[3]WKS!$EA$509</definedName>
    <definedName name="rareditAWARDNO">[4]WKS!$EC$514</definedName>
    <definedName name="rareditBEGDATE">[4]WKS!$EC$516</definedName>
    <definedName name="rareditENDDATE">[4]WKS!$EC$517</definedName>
    <definedName name="rareditFUND">[4]WKS!$EC$508</definedName>
    <definedName name="RAREditLedgerDate">[4]WKS!$EC$518</definedName>
    <definedName name="rareditPREVPAYREQUESTED">[4]WKS!$EC$523</definedName>
    <definedName name="RAREDITREM1">[3]WKS!$EA$525</definedName>
    <definedName name="RAREDITREM2">[4]WKS!$EA$526</definedName>
    <definedName name="rarESTNETCASHOUTLAY">#REF!</definedName>
    <definedName name="rarFEDCUMEXPENSES">#REF!</definedName>
    <definedName name="rarNETPRGOUTLAY">#REF!</definedName>
    <definedName name="rarNONFEDCOST">#REF!</definedName>
    <definedName name="ReappropriationsNm">#REF!</definedName>
    <definedName name="ReptFieldsNm">#REF!</definedName>
    <definedName name="rptRwNm">#REF!</definedName>
    <definedName name="SaleAcct11x">'[1]#REF'!#REF!</definedName>
    <definedName name="SaleAcct1XX">'[1]#REF'!#REF!</definedName>
    <definedName name="SaleAcct2XX">'[1]#REF'!#REF!</definedName>
    <definedName name="SalePriorYear">'[1]#REF'!#REF!</definedName>
    <definedName name="SalesAcct11Bal">'[1]#REF'!$C$11</definedName>
    <definedName name="SalesAcct11UnexpBal">'[1]#REF'!$C$27</definedName>
    <definedName name="SalesAcct11xx">'[1]#REF'!$B$27</definedName>
    <definedName name="SalesAcct2x">'[1]#REF'!$C$13</definedName>
    <definedName name="SalesAcct2xx">'[1]#REF'!$B$13</definedName>
    <definedName name="SalesBudgetPeriod">'[1]#REF'!$E$3</definedName>
    <definedName name="SalesDept">'[1]#REF'!$B$3</definedName>
    <definedName name="SalesFundName">'[1]#REF'!$B$5</definedName>
    <definedName name="SalesFundProject">'[1]#REF'!$B$4</definedName>
    <definedName name="SalesIPA">'[1]#REF'!#REF!</definedName>
    <definedName name="SalesRemMonth">'[1]#REF'!$E$5</definedName>
    <definedName name="SalesReportDate">'[1]#REF'!$H$5</definedName>
    <definedName name="SalesReportPeriod">'[1]#REF'!$E$4</definedName>
    <definedName name="SalesSub0">'[1]#REF'!$C$17</definedName>
    <definedName name="SalesSub1">'[1]#REF'!$C$18</definedName>
    <definedName name="SalesSub2">'[1]#REF'!$C$19</definedName>
    <definedName name="SalesSub3">'[1]#REF'!$C$21</definedName>
    <definedName name="SalesSub4">'[1]#REF'!$C$22</definedName>
    <definedName name="SalesSub5">'[1]#REF'!$C$23</definedName>
    <definedName name="SalesSub6">'[1]#REF'!#REF!</definedName>
    <definedName name="SalesSub6Benefit">'[1]#REF'!$C$20</definedName>
    <definedName name="SalesSub6Vacation">'[1]#REF'!$C$28</definedName>
    <definedName name="SalesSub7">'[1]#REF'!$C$24</definedName>
    <definedName name="SalesSub8">'[1]#REF'!$C$25</definedName>
    <definedName name="SalesSub9">'[1]#REF'!$C$14</definedName>
    <definedName name="SalesSub9Cost">'[1]#REF'!#REF!</definedName>
    <definedName name="SalesSub9Income">'[1]#REF'!#REF!</definedName>
    <definedName name="SalesYTD">'[1]#REF'!$C$10</definedName>
    <definedName name="SameShtNm">#REF!</definedName>
    <definedName name="SimplifiedNm">#REF!</definedName>
    <definedName name="SourceNm">#REF!</definedName>
    <definedName name="spnSubtotal_Change">'[1]#REF'!spnSubtotal_Change</definedName>
    <definedName name="StaffNm">#REF!</definedName>
    <definedName name="SubDivisionNm">#REF!</definedName>
    <definedName name="SubNm">#REF!</definedName>
    <definedName name="SubTotalNm">#REF!</definedName>
    <definedName name="Tables">#REF!</definedName>
    <definedName name="Tablesx">#REF!</definedName>
    <definedName name="TitleNm">#REF!</definedName>
    <definedName name="ToMonthNm">#REF!</definedName>
    <definedName name="ToNm">#REF!</definedName>
    <definedName name="ToYearNm">#REF!</definedName>
    <definedName name="UnallowableListNm">#REF!</definedName>
    <definedName name="WarningListNm">#REF!</definedName>
    <definedName name="YTDN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03" l="1"/>
  <c r="C7" i="74"/>
  <c r="B7" i="47"/>
  <c r="B8" i="47"/>
  <c r="C7" i="47"/>
  <c r="C8" i="47"/>
  <c r="C9" i="47"/>
  <c r="G7" i="47"/>
  <c r="H7" i="47"/>
  <c r="H8" i="47"/>
  <c r="H9" i="47"/>
  <c r="D8" i="47"/>
  <c r="D9" i="47"/>
  <c r="G8" i="47"/>
  <c r="G9" i="47"/>
  <c r="I8" i="47"/>
  <c r="I9" i="47"/>
  <c r="E26" i="47"/>
  <c r="C7" i="48"/>
  <c r="C8" i="48"/>
  <c r="C9" i="48"/>
  <c r="B19" i="48"/>
  <c r="E19" i="48"/>
  <c r="B28" i="48"/>
  <c r="B13" i="48"/>
  <c r="F7" i="103"/>
  <c r="F8" i="103"/>
  <c r="F9" i="103"/>
  <c r="C16" i="103"/>
  <c r="C17" i="103" s="1"/>
  <c r="C18" i="103" s="1"/>
  <c r="C19" i="103" s="1"/>
  <c r="C20" i="103" s="1"/>
  <c r="C21" i="103" s="1"/>
  <c r="C22" i="103" s="1"/>
  <c r="C23" i="103" s="1"/>
  <c r="C24" i="103" s="1"/>
  <c r="C25" i="103" s="1"/>
  <c r="C26" i="103" s="1"/>
  <c r="C27" i="103" s="1"/>
  <c r="C28" i="103" s="1"/>
  <c r="C29" i="103" s="1"/>
  <c r="C30" i="103" s="1"/>
  <c r="C31" i="103" s="1"/>
  <c r="C32" i="103" s="1"/>
  <c r="C33" i="103" s="1"/>
  <c r="C34" i="103" s="1"/>
  <c r="C35" i="103" s="1"/>
  <c r="C36" i="103" s="1"/>
  <c r="C37" i="103" s="1"/>
  <c r="C38" i="103" s="1"/>
  <c r="C39" i="103" s="1"/>
  <c r="C40" i="103" s="1"/>
  <c r="A16" i="103"/>
  <c r="A17" i="103"/>
  <c r="A18" i="103"/>
  <c r="A19" i="103"/>
  <c r="A20" i="103"/>
  <c r="A21" i="103"/>
  <c r="A22" i="103"/>
  <c r="A23" i="103"/>
  <c r="A24" i="103"/>
  <c r="A25" i="103"/>
  <c r="A26" i="103"/>
  <c r="A27" i="103"/>
  <c r="A28" i="103"/>
  <c r="A29" i="103"/>
  <c r="A30" i="103"/>
  <c r="A31" i="103"/>
  <c r="A32" i="103"/>
  <c r="A33" i="103"/>
  <c r="A34" i="103"/>
  <c r="A35" i="103"/>
  <c r="A36" i="103"/>
  <c r="A37" i="103"/>
  <c r="A38" i="103"/>
  <c r="A39" i="103"/>
  <c r="A40" i="103"/>
  <c r="E4" i="74"/>
  <c r="E3" i="74"/>
  <c r="E2" i="74"/>
  <c r="D2" i="74"/>
  <c r="C4" i="74"/>
  <c r="C3" i="74"/>
  <c r="B4" i="74"/>
  <c r="B3" i="74"/>
  <c r="B2" i="74"/>
  <c r="A4" i="74"/>
  <c r="A3" i="74"/>
  <c r="A2" i="74"/>
  <c r="D8" i="103"/>
  <c r="D9" i="103"/>
  <c r="E25" i="103"/>
  <c r="B7" i="48"/>
  <c r="B9" i="48"/>
  <c r="B8" i="48"/>
  <c r="D8" i="48"/>
  <c r="D9" i="48"/>
  <c r="E17" i="103"/>
  <c r="G17" i="103"/>
  <c r="F36" i="103"/>
  <c r="E21" i="103"/>
  <c r="D20" i="103"/>
  <c r="F17" i="103"/>
  <c r="F26" i="103"/>
  <c r="F31" i="103"/>
  <c r="E24" i="103"/>
  <c r="E35" i="103"/>
  <c r="E36" i="103"/>
  <c r="E20" i="103"/>
  <c r="F16" i="103"/>
  <c r="E16" i="103"/>
  <c r="G16" i="103"/>
  <c r="E40" i="103"/>
  <c r="D21" i="103"/>
  <c r="D30" i="103"/>
  <c r="D31" i="103"/>
  <c r="D33" i="103"/>
  <c r="F24" i="103"/>
  <c r="E32" i="103"/>
  <c r="F22" i="103"/>
  <c r="E22" i="103"/>
  <c r="F29" i="103"/>
  <c r="F25" i="103"/>
  <c r="E37" i="103"/>
  <c r="F34" i="103"/>
  <c r="B26" i="48"/>
  <c r="E26" i="48"/>
  <c r="B17" i="48"/>
  <c r="E17" i="48"/>
  <c r="D28" i="103"/>
  <c r="F23" i="103"/>
  <c r="F21" i="103"/>
  <c r="G21" i="103"/>
  <c r="F18" i="103"/>
  <c r="E33" i="103"/>
  <c r="F15" i="103"/>
  <c r="D37" i="103"/>
  <c r="F20" i="103"/>
  <c r="G20" i="103"/>
  <c r="E28" i="103"/>
  <c r="E26" i="103"/>
  <c r="D25" i="103"/>
  <c r="F28" i="103"/>
  <c r="D32" i="103"/>
  <c r="G32" i="103"/>
  <c r="F19" i="103"/>
  <c r="F32" i="103"/>
  <c r="D36" i="103"/>
  <c r="G36" i="103"/>
  <c r="D24" i="103"/>
  <c r="G24" i="103"/>
  <c r="E31" i="103"/>
  <c r="G31" i="103"/>
  <c r="F30" i="103"/>
  <c r="D29" i="103"/>
  <c r="E39" i="103"/>
  <c r="E29" i="103"/>
  <c r="G29" i="103"/>
  <c r="D35" i="103"/>
  <c r="D23" i="103"/>
  <c r="E18" i="103"/>
  <c r="D39" i="103"/>
  <c r="B19" i="47"/>
  <c r="E19" i="47"/>
  <c r="B18" i="47"/>
  <c r="E18" i="47"/>
  <c r="B24" i="47"/>
  <c r="E24" i="47"/>
  <c r="B22" i="47"/>
  <c r="E22" i="47"/>
  <c r="B23" i="47"/>
  <c r="E23" i="47"/>
  <c r="B25" i="47"/>
  <c r="E25" i="47"/>
  <c r="B21" i="47"/>
  <c r="E21" i="47"/>
  <c r="B20" i="47"/>
  <c r="E20" i="47"/>
  <c r="B16" i="47"/>
  <c r="E16" i="47"/>
  <c r="B17" i="47"/>
  <c r="E17" i="47"/>
  <c r="B15" i="47"/>
  <c r="G25" i="103"/>
  <c r="B22" i="48"/>
  <c r="E22" i="48"/>
  <c r="B24" i="48"/>
  <c r="E24" i="48"/>
  <c r="B9" i="47"/>
  <c r="B23" i="48"/>
  <c r="E23" i="48"/>
  <c r="E30" i="103"/>
  <c r="G30" i="103"/>
  <c r="E19" i="103"/>
  <c r="E34" i="103"/>
  <c r="F33" i="103"/>
  <c r="G33" i="103"/>
  <c r="E23" i="103"/>
  <c r="E15" i="103"/>
  <c r="D26" i="103"/>
  <c r="C15" i="48"/>
  <c r="C16" i="48"/>
  <c r="E16" i="48"/>
  <c r="D40" i="103"/>
  <c r="G40" i="103"/>
  <c r="C2" i="74"/>
  <c r="E7" i="103"/>
  <c r="B18" i="48"/>
  <c r="E18" i="48"/>
  <c r="E38" i="103"/>
  <c r="F27" i="103"/>
  <c r="F37" i="103"/>
  <c r="G37" i="103"/>
  <c r="D34" i="103"/>
  <c r="D27" i="103"/>
  <c r="F35" i="103"/>
  <c r="G35" i="103"/>
  <c r="E27" i="103"/>
  <c r="D22" i="103"/>
  <c r="G22" i="103"/>
  <c r="B25" i="48"/>
  <c r="E25" i="48"/>
  <c r="B21" i="48"/>
  <c r="E21" i="48"/>
  <c r="D38" i="103"/>
  <c r="G38" i="103"/>
  <c r="B20" i="48"/>
  <c r="E20" i="48"/>
  <c r="G19" i="103"/>
  <c r="G28" i="103"/>
  <c r="G27" i="103"/>
  <c r="G39" i="103"/>
  <c r="G26" i="103"/>
  <c r="G18" i="103"/>
  <c r="G23" i="103"/>
  <c r="E8" i="103"/>
  <c r="E9" i="103"/>
  <c r="F41" i="103"/>
  <c r="F43" i="103"/>
  <c r="B27" i="47"/>
  <c r="B29" i="47"/>
  <c r="E15" i="47"/>
  <c r="E15" i="48"/>
  <c r="C27" i="48"/>
  <c r="C29" i="48"/>
  <c r="G34" i="103"/>
  <c r="B27" i="48"/>
  <c r="B29" i="48"/>
  <c r="D41" i="103"/>
  <c r="D43" i="103"/>
  <c r="G15" i="103"/>
  <c r="E41" i="103"/>
  <c r="E43" i="103"/>
</calcChain>
</file>

<file path=xl/sharedStrings.xml><?xml version="1.0" encoding="utf-8"?>
<sst xmlns="http://schemas.openxmlformats.org/spreadsheetml/2006/main" count="212" uniqueCount="111">
  <si>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</si>
  <si>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</si>
  <si>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</si>
  <si>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</si>
  <si>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</si>
  <si>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</si>
  <si>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</si>
  <si>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</si>
  <si>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</si>
  <si>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 xml:space="preserve">April </t>
  </si>
  <si>
    <t>May</t>
  </si>
  <si>
    <t>June</t>
  </si>
  <si>
    <t>SALARY</t>
  </si>
  <si>
    <t>BENEFITS</t>
  </si>
  <si>
    <t>TOTAL</t>
  </si>
  <si>
    <t>HOURLY</t>
  </si>
  <si>
    <t>MONTHLY</t>
  </si>
  <si>
    <t>YEARLY</t>
  </si>
  <si>
    <t>FUNDING SOURCES:</t>
  </si>
  <si>
    <t>DIFFERENCE</t>
  </si>
  <si>
    <t>SRA I</t>
  </si>
  <si>
    <t>AVAILABLE</t>
  </si>
  <si>
    <t>PD</t>
  </si>
  <si>
    <t>AA III</t>
  </si>
  <si>
    <t>NAME</t>
  </si>
  <si>
    <t>ID#</t>
  </si>
  <si>
    <t>TITLE</t>
  </si>
  <si>
    <t>APPOINTMENT THRU</t>
  </si>
  <si>
    <t>SRA II</t>
  </si>
  <si>
    <t>EFFORT</t>
  </si>
  <si>
    <t>GSR, Step 5</t>
  </si>
  <si>
    <t>PROJECT</t>
  </si>
  <si>
    <t>TERMINATED</t>
  </si>
  <si>
    <t>COMMENTS</t>
  </si>
  <si>
    <t>Adm. Analyst</t>
  </si>
  <si>
    <t>Need resignation e-mail and termination PAR</t>
  </si>
  <si>
    <t>Last Name, First Name</t>
  </si>
  <si>
    <t>345678912</t>
  </si>
  <si>
    <t>Ending this summer</t>
  </si>
  <si>
    <t>1, 2, 3</t>
  </si>
  <si>
    <t>Termination PAR submitted 10/15/17</t>
  </si>
  <si>
    <t>Submitted term PAR and GSR hire paperwork 5/15/18</t>
  </si>
  <si>
    <t>Need resignation e-mail and termination action request form</t>
  </si>
  <si>
    <t>1 &amp; 3</t>
  </si>
  <si>
    <t>Bruin, Joe</t>
  </si>
  <si>
    <t>Smith, John</t>
  </si>
  <si>
    <t>indefinite</t>
  </si>
  <si>
    <t>Transitioning to Postdoc effective 10/1/18</t>
  </si>
  <si>
    <t>GSR, Step 3</t>
  </si>
  <si>
    <t>Project 1</t>
  </si>
  <si>
    <t>Project 2</t>
  </si>
  <si>
    <t>Project 3</t>
  </si>
  <si>
    <t>441587-CC-12345</t>
  </si>
  <si>
    <t>441587-CC-12121</t>
  </si>
  <si>
    <t>441587-CC-22345</t>
  </si>
  <si>
    <t>Employee Name</t>
  </si>
  <si>
    <t>Title</t>
  </si>
  <si>
    <t>Effort</t>
  </si>
  <si>
    <t>Benefit Rate</t>
  </si>
  <si>
    <t>-</t>
  </si>
  <si>
    <t>Pay Period</t>
  </si>
  <si>
    <t>1 &amp; 2</t>
  </si>
  <si>
    <t>Review on a monthly basis!</t>
  </si>
  <si>
    <t>i.e., NEED FUNDING STARTING 6/1 OR BUDGETED ON R01 SUBMITTED 7/5</t>
  </si>
  <si>
    <t>Instructions for completing personnel projections sheet</t>
  </si>
  <si>
    <t>UCLA ID</t>
  </si>
  <si>
    <t>GSR tuition &amp; fees hit in Oct, Jan, and April</t>
  </si>
  <si>
    <t>- For biweekly employees, enter the hourly salary and the remaining figures will update</t>
  </si>
  <si>
    <t>- For monthly employees, enter the yearly salary and the remaining figures will update</t>
  </si>
  <si>
    <t>Notes as you reconcile payroll:</t>
  </si>
  <si>
    <t>- to red in order to flag that you need to submit a DCR</t>
  </si>
  <si>
    <t>- to yellow to indicate that you've submitted the paperwork and it is in process</t>
  </si>
  <si>
    <t>- to green to indicate that your requested change has been fully processed</t>
  </si>
  <si>
    <t>- to red in order to flag that there are issues with the employee's funding</t>
  </si>
  <si>
    <t>- to yellow to indicate if updates are pending</t>
  </si>
  <si>
    <t>- to green to indicate that the employee's funding has been confirmed through FY end</t>
  </si>
  <si>
    <t>Instructions for hyperlinking to tabs in this excel document:</t>
  </si>
  <si>
    <t>Step 1: right click on the employee name</t>
  </si>
  <si>
    <t>Step 2: click on "hyperlink"</t>
  </si>
  <si>
    <t>Step 3: click on "Place in this document"</t>
  </si>
  <si>
    <t>Step 5: click "ok"</t>
  </si>
  <si>
    <t>Step 4: select the tab you want to link to</t>
  </si>
  <si>
    <t>Linking to Bruin - Biweekly Example</t>
  </si>
  <si>
    <t xml:space="preserve">https://www.finance.ucla.edu/composite-benefit-rate-assessment  </t>
  </si>
  <si>
    <t xml:space="preserve">Current Composite Benefit Rates (CBR):  </t>
  </si>
  <si>
    <t>UCPath Empl ID</t>
  </si>
  <si>
    <t>Title Code:  7243</t>
  </si>
  <si>
    <t>Title Code: 3276</t>
  </si>
  <si>
    <t>New salary effective 10/1/22</t>
  </si>
  <si>
    <t>eRA Commons ID</t>
  </si>
  <si>
    <t>ORCID ID</t>
  </si>
  <si>
    <t xml:space="preserve">Notes when there are salary changes: </t>
  </si>
  <si>
    <t>Lopez, Vanessa</t>
  </si>
  <si>
    <t>https://sa.ucla.edu/RO/Fees/Public/public-fees?year=2023-2024&amp;term=Annual&amp;degree=Academic%20Doctorate</t>
  </si>
  <si>
    <t>GSR, Step 1</t>
  </si>
  <si>
    <r>
      <rPr>
        <b/>
        <sz val="11"/>
        <color indexed="8"/>
        <rFont val="Arial"/>
        <family val="2"/>
      </rPr>
      <t>Step 1:</t>
    </r>
    <r>
      <rPr>
        <sz val="11"/>
        <color indexed="8"/>
        <rFont val="Arial"/>
        <family val="2"/>
      </rPr>
      <t xml:space="preserve"> create a tab for each employee </t>
    </r>
  </si>
  <si>
    <r>
      <rPr>
        <b/>
        <sz val="11"/>
        <color indexed="8"/>
        <rFont val="Arial"/>
        <family val="2"/>
      </rPr>
      <t>Step 2:</t>
    </r>
    <r>
      <rPr>
        <sz val="11"/>
        <color indexed="8"/>
        <rFont val="Arial"/>
        <family val="2"/>
      </rPr>
      <t xml:space="preserve"> copy and paste the worksheet from either the Biweekly, Monthly or GSR + Tuition pay schedule sample tab</t>
    </r>
  </si>
  <si>
    <r>
      <rPr>
        <b/>
        <sz val="11"/>
        <color indexed="8"/>
        <rFont val="Arial"/>
        <family val="2"/>
      </rPr>
      <t>Step 3:</t>
    </r>
    <r>
      <rPr>
        <sz val="11"/>
        <color indexed="8"/>
        <rFont val="Arial"/>
        <family val="2"/>
      </rPr>
      <t xml:space="preserve"> enter the employee’s info (name, ID, title, title code, effort, benefit rate, UCLA ID &amp; salary) and link that info to the summary tab</t>
    </r>
  </si>
  <si>
    <r>
      <rPr>
        <b/>
        <sz val="11"/>
        <color indexed="8"/>
        <rFont val="Arial"/>
        <family val="2"/>
      </rPr>
      <t>Step 4:</t>
    </r>
    <r>
      <rPr>
        <sz val="11"/>
        <color indexed="8"/>
        <rFont val="Arial"/>
        <family val="2"/>
      </rPr>
      <t xml:space="preserve"> enter the project info (project name, budget period, FAU &amp; funds available) for each source that is funding an employee </t>
    </r>
  </si>
  <si>
    <r>
      <rPr>
        <b/>
        <sz val="11"/>
        <color indexed="8"/>
        <rFont val="Arial"/>
        <family val="2"/>
      </rPr>
      <t>Step 5:</t>
    </r>
    <r>
      <rPr>
        <sz val="11"/>
        <color indexed="8"/>
        <rFont val="Arial"/>
        <family val="2"/>
      </rPr>
      <t xml:space="preserve"> distribute the employee’s effort across the funding sources according to the budget period and funds available </t>
    </r>
  </si>
  <si>
    <r>
      <rPr>
        <b/>
        <sz val="11"/>
        <color indexed="8"/>
        <rFont val="Arial"/>
        <family val="2"/>
      </rPr>
      <t xml:space="preserve">Step 6: </t>
    </r>
    <r>
      <rPr>
        <sz val="11"/>
        <color indexed="8"/>
        <rFont val="Arial"/>
        <family val="2"/>
      </rPr>
      <t>to help track pay periods for which you will need to submit fund adjustment paperwork, change the font color as follows:</t>
    </r>
  </si>
  <si>
    <r>
      <rPr>
        <b/>
        <sz val="11"/>
        <color indexed="8"/>
        <rFont val="Arial"/>
        <family val="2"/>
      </rPr>
      <t>Step 7:</t>
    </r>
    <r>
      <rPr>
        <sz val="11"/>
        <color indexed="8"/>
        <rFont val="Arial"/>
        <family val="2"/>
      </rPr>
      <t xml:space="preserve"> enter comments and/or highlight tabs to remind yourself of any special issues </t>
    </r>
  </si>
  <si>
    <t xml:space="preserve">* If hourly/monthly rate has changed from previous financial report, copy and paste salary and benefits table, and indicate when new rate when into effect. </t>
  </si>
  <si>
    <t xml:space="preserve">* Update the new table with the new rate. </t>
  </si>
  <si>
    <t>* Link cells in the distribution table with the new rate.</t>
  </si>
  <si>
    <t>* 8 TRM earn code is canceled out by vacation usage fringe expense</t>
  </si>
  <si>
    <t>* ITS earn code is not assessed benefits (sum up all earn codes - subtract VAC or TRM and multiply by CBR and VAC accrual)</t>
  </si>
  <si>
    <t>9/1/24-8/31/25</t>
  </si>
  <si>
    <t>7/1/24-6/30/25</t>
  </si>
  <si>
    <t>6/1/24-5/31/25</t>
  </si>
  <si>
    <t> Here’s a link to the payroll calendar: https://cru.ucla.edu/payroll-calendars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</si>
</sst>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00000000"/>
  </numFmts>
  <fonts count="4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indexed="12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70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1" fillId="2" borderId="0" applyNumberFormat="0" applyBorder="0" applyAlignment="0" applyProtection="0"/>
    <xf numFmtId="0" fontId="8" fillId="3" borderId="0" applyNumberFormat="0" applyBorder="0" applyAlignment="0" applyProtection="0"/>
    <xf numFmtId="0" fontId="1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6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7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9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0" borderId="0" applyNumberFormat="0" applyBorder="0" applyAlignment="0" applyProtection="0"/>
    <xf numFmtId="0" fontId="8" fillId="5" borderId="0" applyNumberFormat="0" applyBorder="0" applyAlignment="0" applyProtection="0"/>
    <xf numFmtId="0" fontId="1" fillId="5" borderId="0" applyNumberFormat="0" applyBorder="0" applyAlignment="0" applyProtection="0"/>
    <xf numFmtId="0" fontId="8" fillId="8" borderId="0" applyNumberFormat="0" applyBorder="0" applyAlignment="0" applyProtection="0"/>
    <xf numFmtId="0" fontId="1" fillId="8" borderId="0" applyNumberFormat="0" applyBorder="0" applyAlignment="0" applyProtection="0"/>
    <xf numFmtId="0" fontId="8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5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23" borderId="7" applyNumberFormat="0" applyFont="0" applyAlignment="0" applyProtection="0"/>
    <xf numFmtId="0" fontId="22" fillId="20" borderId="8" applyNumberForma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76">
    <xf numFmtId="0" fontId="0" fillId="0" borderId="0" xfId="0"/>
    <xf numFmtId="9" fontId="2" fillId="0" borderId="0" xfId="77"/>
    <xf numFmtId="44" fontId="0" fillId="0" borderId="0" xfId="0" applyNumberFormat="1"/>
    <xf numFmtId="0" fontId="4" fillId="0" borderId="0" xfId="0" applyFont="1"/>
    <xf numFmtId="9" fontId="0" fillId="0" borderId="0" xfId="0" applyNumberFormat="1" applyAlignment="1">
      <alignment horizontal="center"/>
    </xf>
    <xf numFmtId="9" fontId="2" fillId="0" borderId="0" xfId="77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" fontId="2" fillId="0" borderId="0" xfId="77" applyNumberFormat="1"/>
    <xf numFmtId="9" fontId="2" fillId="0" borderId="0" xfId="77" applyAlignment="1"/>
    <xf numFmtId="0" fontId="27" fillId="0" borderId="0" xfId="0" applyFont="1"/>
    <xf numFmtId="0" fontId="28" fillId="0" borderId="10" xfId="0" applyFont="1" applyBorder="1"/>
    <xf numFmtId="0" fontId="28" fillId="24" borderId="10" xfId="0" applyFont="1" applyFill="1" applyBorder="1"/>
    <xf numFmtId="0" fontId="28" fillId="0" borderId="0" xfId="0" applyFont="1"/>
    <xf numFmtId="0" fontId="28" fillId="0" borderId="10" xfId="0" quotePrefix="1" applyFont="1" applyBorder="1" applyAlignment="1">
      <alignment horizontal="right"/>
    </xf>
    <xf numFmtId="165" fontId="28" fillId="0" borderId="10" xfId="46" quotePrefix="1" applyNumberFormat="1" applyFont="1" applyFill="1" applyBorder="1" applyAlignment="1">
      <alignment horizontal="right"/>
    </xf>
    <xf numFmtId="9" fontId="28" fillId="0" borderId="10" xfId="77" quotePrefix="1" applyFont="1" applyFill="1" applyBorder="1" applyAlignment="1">
      <alignment horizontal="right"/>
    </xf>
    <xf numFmtId="167" fontId="28" fillId="0" borderId="10" xfId="0" quotePrefix="1" applyNumberFormat="1" applyFont="1" applyBorder="1" applyAlignment="1">
      <alignment horizontal="right"/>
    </xf>
    <xf numFmtId="165" fontId="28" fillId="0" borderId="10" xfId="46" applyNumberFormat="1" applyFont="1" applyFill="1" applyBorder="1" applyAlignment="1">
      <alignment horizontal="right"/>
    </xf>
    <xf numFmtId="166" fontId="28" fillId="0" borderId="10" xfId="77" quotePrefix="1" applyNumberFormat="1" applyFont="1" applyFill="1" applyBorder="1" applyAlignment="1">
      <alignment horizontal="right"/>
    </xf>
    <xf numFmtId="49" fontId="28" fillId="0" borderId="10" xfId="0" applyNumberFormat="1" applyFont="1" applyBorder="1" applyAlignment="1">
      <alignment horizontal="right"/>
    </xf>
    <xf numFmtId="166" fontId="28" fillId="0" borderId="10" xfId="77" applyNumberFormat="1" applyFont="1" applyFill="1" applyBorder="1" applyAlignment="1">
      <alignment horizontal="right"/>
    </xf>
    <xf numFmtId="0" fontId="2" fillId="0" borderId="0" xfId="63"/>
    <xf numFmtId="0" fontId="2" fillId="0" borderId="0" xfId="62"/>
    <xf numFmtId="0" fontId="28" fillId="0" borderId="11" xfId="0" applyFont="1" applyBorder="1"/>
    <xf numFmtId="9" fontId="28" fillId="0" borderId="11" xfId="0" applyNumberFormat="1" applyFont="1" applyBorder="1"/>
    <xf numFmtId="0" fontId="29" fillId="0" borderId="11" xfId="0" applyFont="1" applyBorder="1"/>
    <xf numFmtId="0" fontId="28" fillId="0" borderId="1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28" fillId="0" borderId="10" xfId="0" applyFont="1" applyBorder="1" applyAlignment="1">
      <alignment horizontal="center"/>
    </xf>
    <xf numFmtId="14" fontId="28" fillId="0" borderId="10" xfId="0" applyNumberFormat="1" applyFont="1" applyBorder="1" applyAlignment="1">
      <alignment horizontal="center"/>
    </xf>
    <xf numFmtId="9" fontId="28" fillId="0" borderId="0" xfId="77" quotePrefix="1" applyFont="1" applyFill="1" applyBorder="1" applyAlignment="1">
      <alignment horizontal="right"/>
    </xf>
    <xf numFmtId="0" fontId="28" fillId="0" borderId="0" xfId="62" applyFont="1"/>
    <xf numFmtId="165" fontId="28" fillId="0" borderId="11" xfId="0" applyNumberFormat="1" applyFont="1" applyBorder="1"/>
    <xf numFmtId="44" fontId="28" fillId="0" borderId="10" xfId="46" applyFont="1" applyFill="1" applyBorder="1" applyAlignment="1">
      <alignment horizontal="center"/>
    </xf>
    <xf numFmtId="0" fontId="28" fillId="0" borderId="10" xfId="46" applyNumberFormat="1" applyFont="1" applyFill="1" applyBorder="1" applyAlignment="1">
      <alignment horizontal="center"/>
    </xf>
    <xf numFmtId="14" fontId="28" fillId="0" borderId="0" xfId="62" applyNumberFormat="1" applyFont="1" applyAlignment="1">
      <alignment horizontal="center"/>
    </xf>
    <xf numFmtId="0" fontId="28" fillId="0" borderId="0" xfId="62" applyFont="1" applyAlignment="1">
      <alignment horizontal="center"/>
    </xf>
    <xf numFmtId="0" fontId="28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44" fontId="0" fillId="0" borderId="10" xfId="46" applyFon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2" fillId="0" borderId="10" xfId="0" applyNumberFormat="1" applyFont="1" applyBorder="1"/>
    <xf numFmtId="44" fontId="0" fillId="0" borderId="10" xfId="0" applyNumberFormat="1" applyBorder="1"/>
    <xf numFmtId="44" fontId="2" fillId="0" borderId="12" xfId="0" applyNumberFormat="1" applyFont="1" applyBorder="1"/>
    <xf numFmtId="44" fontId="2" fillId="0" borderId="13" xfId="0" applyNumberFormat="1" applyFont="1" applyBorder="1"/>
    <xf numFmtId="0" fontId="2" fillId="0" borderId="14" xfId="0" quotePrefix="1" applyFont="1" applyBorder="1" applyAlignment="1">
      <alignment horizontal="center"/>
    </xf>
    <xf numFmtId="9" fontId="2" fillId="0" borderId="14" xfId="77" applyBorder="1" applyAlignment="1">
      <alignment horizontal="center"/>
    </xf>
    <xf numFmtId="0" fontId="2" fillId="25" borderId="15" xfId="0" applyFont="1" applyFill="1" applyBorder="1" applyAlignment="1">
      <alignment horizontal="center"/>
    </xf>
    <xf numFmtId="0" fontId="2" fillId="25" borderId="16" xfId="0" applyFont="1" applyFill="1" applyBorder="1" applyAlignment="1">
      <alignment horizontal="center"/>
    </xf>
    <xf numFmtId="0" fontId="2" fillId="25" borderId="17" xfId="0" applyFont="1" applyFill="1" applyBorder="1" applyAlignment="1">
      <alignment horizontal="center"/>
    </xf>
    <xf numFmtId="0" fontId="4" fillId="25" borderId="18" xfId="0" applyFont="1" applyFill="1" applyBorder="1" applyAlignment="1">
      <alignment horizontal="center"/>
    </xf>
    <xf numFmtId="0" fontId="4" fillId="25" borderId="19" xfId="0" applyFont="1" applyFill="1" applyBorder="1" applyAlignment="1">
      <alignment horizontal="center"/>
    </xf>
    <xf numFmtId="0" fontId="4" fillId="25" borderId="10" xfId="0" applyFont="1" applyFill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44" fontId="4" fillId="26" borderId="10" xfId="0" applyNumberFormat="1" applyFont="1" applyFill="1" applyBorder="1"/>
    <xf numFmtId="0" fontId="0" fillId="26" borderId="10" xfId="0" applyFill="1" applyBorder="1"/>
    <xf numFmtId="164" fontId="4" fillId="26" borderId="10" xfId="41" applyNumberFormat="1" applyFont="1" applyFill="1" applyBorder="1"/>
    <xf numFmtId="0" fontId="28" fillId="0" borderId="12" xfId="0" applyFont="1" applyBorder="1"/>
    <xf numFmtId="0" fontId="28" fillId="25" borderId="20" xfId="0" applyFont="1" applyFill="1" applyBorder="1"/>
    <xf numFmtId="0" fontId="28" fillId="25" borderId="20" xfId="0" applyFont="1" applyFill="1" applyBorder="1" applyAlignment="1">
      <alignment horizontal="center"/>
    </xf>
    <xf numFmtId="0" fontId="28" fillId="25" borderId="21" xfId="0" applyFont="1" applyFill="1" applyBorder="1" applyAlignment="1">
      <alignment horizontal="center"/>
    </xf>
    <xf numFmtId="0" fontId="29" fillId="25" borderId="20" xfId="0" applyFont="1" applyFill="1" applyBorder="1"/>
    <xf numFmtId="167" fontId="28" fillId="24" borderId="10" xfId="0" quotePrefix="1" applyNumberFormat="1" applyFont="1" applyFill="1" applyBorder="1" applyAlignment="1">
      <alignment horizontal="right"/>
    </xf>
    <xf numFmtId="165" fontId="28" fillId="24" borderId="10" xfId="46" quotePrefix="1" applyNumberFormat="1" applyFont="1" applyFill="1" applyBorder="1" applyAlignment="1">
      <alignment horizontal="right"/>
    </xf>
    <xf numFmtId="9" fontId="28" fillId="24" borderId="10" xfId="77" quotePrefix="1" applyFont="1" applyFill="1" applyBorder="1" applyAlignment="1">
      <alignment horizontal="right"/>
    </xf>
    <xf numFmtId="14" fontId="28" fillId="24" borderId="10" xfId="0" applyNumberFormat="1" applyFont="1" applyFill="1" applyBorder="1" applyAlignment="1">
      <alignment horizontal="center"/>
    </xf>
    <xf numFmtId="44" fontId="28" fillId="24" borderId="10" xfId="46" applyFont="1" applyFill="1" applyBorder="1" applyAlignment="1">
      <alignment horizontal="center"/>
    </xf>
    <xf numFmtId="165" fontId="28" fillId="24" borderId="10" xfId="46" applyNumberFormat="1" applyFont="1" applyFill="1" applyBorder="1"/>
    <xf numFmtId="0" fontId="28" fillId="24" borderId="10" xfId="0" applyFont="1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25" borderId="22" xfId="0" applyFont="1" applyFill="1" applyBorder="1" applyAlignment="1">
      <alignment horizontal="center"/>
    </xf>
    <xf numFmtId="0" fontId="2" fillId="25" borderId="23" xfId="0" applyFont="1" applyFill="1" applyBorder="1" applyAlignment="1">
      <alignment horizontal="center"/>
    </xf>
    <xf numFmtId="0" fontId="2" fillId="25" borderId="24" xfId="0" applyFont="1" applyFill="1" applyBorder="1" applyAlignment="1">
      <alignment horizontal="center"/>
    </xf>
    <xf numFmtId="0" fontId="2" fillId="25" borderId="25" xfId="0" applyFont="1" applyFill="1" applyBorder="1" applyAlignment="1">
      <alignment horizontal="center"/>
    </xf>
    <xf numFmtId="0" fontId="2" fillId="25" borderId="26" xfId="0" applyFont="1" applyFill="1" applyBorder="1" applyAlignment="1">
      <alignment horizontal="center"/>
    </xf>
    <xf numFmtId="0" fontId="4" fillId="25" borderId="24" xfId="0" applyFont="1" applyFill="1" applyBorder="1" applyAlignment="1">
      <alignment horizontal="center"/>
    </xf>
    <xf numFmtId="44" fontId="0" fillId="0" borderId="12" xfId="0" applyNumberFormat="1" applyBorder="1"/>
    <xf numFmtId="44" fontId="4" fillId="26" borderId="12" xfId="0" applyNumberFormat="1" applyFont="1" applyFill="1" applyBorder="1"/>
    <xf numFmtId="44" fontId="0" fillId="0" borderId="13" xfId="0" applyNumberFormat="1" applyBorder="1"/>
    <xf numFmtId="0" fontId="4" fillId="25" borderId="27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0" xfId="0" quotePrefix="1" applyFont="1" applyBorder="1" applyAlignment="1">
      <alignment horizontal="center"/>
    </xf>
    <xf numFmtId="166" fontId="2" fillId="0" borderId="20" xfId="77" applyNumberFormat="1" applyBorder="1" applyAlignment="1"/>
    <xf numFmtId="44" fontId="35" fillId="0" borderId="10" xfId="0" applyNumberFormat="1" applyFont="1" applyBorder="1"/>
    <xf numFmtId="0" fontId="35" fillId="0" borderId="10" xfId="0" applyFont="1" applyBorder="1"/>
    <xf numFmtId="44" fontId="35" fillId="0" borderId="12" xfId="0" applyNumberFormat="1" applyFont="1" applyBorder="1"/>
    <xf numFmtId="0" fontId="0" fillId="0" borderId="12" xfId="0" applyBorder="1"/>
    <xf numFmtId="0" fontId="0" fillId="25" borderId="16" xfId="0" applyFill="1" applyBorder="1"/>
    <xf numFmtId="0" fontId="0" fillId="25" borderId="29" xfId="0" applyFill="1" applyBorder="1" applyAlignment="1">
      <alignment horizontal="center"/>
    </xf>
    <xf numFmtId="0" fontId="0" fillId="25" borderId="23" xfId="0" applyFill="1" applyBorder="1" applyAlignment="1">
      <alignment horizontal="center"/>
    </xf>
    <xf numFmtId="44" fontId="0" fillId="26" borderId="12" xfId="0" applyNumberFormat="1" applyFill="1" applyBorder="1"/>
    <xf numFmtId="0" fontId="0" fillId="26" borderId="12" xfId="0" applyFill="1" applyBorder="1"/>
    <xf numFmtId="165" fontId="0" fillId="26" borderId="10" xfId="0" applyNumberFormat="1" applyFill="1" applyBorder="1"/>
    <xf numFmtId="44" fontId="0" fillId="26" borderId="10" xfId="0" applyNumberFormat="1" applyFill="1" applyBorder="1"/>
    <xf numFmtId="0" fontId="0" fillId="0" borderId="12" xfId="0" applyBorder="1" applyAlignment="1">
      <alignment horizontal="center"/>
    </xf>
    <xf numFmtId="0" fontId="35" fillId="0" borderId="10" xfId="0" applyFont="1" applyBorder="1" applyAlignment="1">
      <alignment horizontal="center"/>
    </xf>
    <xf numFmtId="14" fontId="35" fillId="0" borderId="0" xfId="0" applyNumberFormat="1" applyFont="1" applyAlignment="1">
      <alignment horizontal="right"/>
    </xf>
    <xf numFmtId="167" fontId="4" fillId="0" borderId="20" xfId="0" quotePrefix="1" applyNumberFormat="1" applyFont="1" applyBorder="1" applyAlignment="1">
      <alignment horizontal="center"/>
    </xf>
    <xf numFmtId="9" fontId="2" fillId="0" borderId="20" xfId="77" applyFill="1" applyBorder="1" applyAlignment="1">
      <alignment horizontal="center"/>
    </xf>
    <xf numFmtId="44" fontId="0" fillId="0" borderId="12" xfId="46" applyFont="1" applyBorder="1" applyAlignment="1">
      <alignment horizontal="center"/>
    </xf>
    <xf numFmtId="44" fontId="0" fillId="0" borderId="12" xfId="0" applyNumberFormat="1" applyBorder="1" applyAlignment="1">
      <alignment horizontal="center"/>
    </xf>
    <xf numFmtId="0" fontId="4" fillId="25" borderId="30" xfId="0" applyFont="1" applyFill="1" applyBorder="1" applyAlignment="1">
      <alignment horizontal="center"/>
    </xf>
    <xf numFmtId="0" fontId="4" fillId="25" borderId="31" xfId="0" applyFont="1" applyFill="1" applyBorder="1" applyAlignment="1">
      <alignment horizontal="center"/>
    </xf>
    <xf numFmtId="0" fontId="4" fillId="25" borderId="32" xfId="0" applyFont="1" applyFill="1" applyBorder="1" applyAlignment="1">
      <alignment horizontal="center"/>
    </xf>
    <xf numFmtId="0" fontId="35" fillId="0" borderId="12" xfId="0" applyFont="1" applyBorder="1"/>
    <xf numFmtId="0" fontId="0" fillId="25" borderId="16" xfId="0" applyFill="1" applyBorder="1" applyAlignment="1">
      <alignment horizontal="center"/>
    </xf>
    <xf numFmtId="0" fontId="4" fillId="26" borderId="0" xfId="0" applyFont="1" applyFill="1" applyAlignment="1">
      <alignment horizontal="left"/>
    </xf>
    <xf numFmtId="0" fontId="2" fillId="25" borderId="33" xfId="0" applyFont="1" applyFill="1" applyBorder="1" applyAlignment="1">
      <alignment horizontal="center"/>
    </xf>
    <xf numFmtId="0" fontId="0" fillId="25" borderId="25" xfId="0" applyFill="1" applyBorder="1"/>
    <xf numFmtId="0" fontId="0" fillId="25" borderId="34" xfId="0" applyFill="1" applyBorder="1" applyAlignment="1">
      <alignment horizontal="center"/>
    </xf>
    <xf numFmtId="0" fontId="0" fillId="25" borderId="26" xfId="0" applyFill="1" applyBorder="1" applyAlignment="1">
      <alignment horizontal="center"/>
    </xf>
    <xf numFmtId="0" fontId="0" fillId="25" borderId="24" xfId="0" applyFill="1" applyBorder="1" applyAlignment="1">
      <alignment horizontal="center"/>
    </xf>
    <xf numFmtId="0" fontId="4" fillId="25" borderId="35" xfId="0" applyFont="1" applyFill="1" applyBorder="1" applyAlignment="1">
      <alignment horizontal="center"/>
    </xf>
    <xf numFmtId="0" fontId="0" fillId="0" borderId="36" xfId="0" applyBorder="1"/>
    <xf numFmtId="0" fontId="26" fillId="0" borderId="0" xfId="57" applyFill="1" applyBorder="1" applyAlignment="1" applyProtection="1"/>
    <xf numFmtId="0" fontId="30" fillId="0" borderId="0" xfId="0" applyFont="1"/>
    <xf numFmtId="0" fontId="26" fillId="0" borderId="11" xfId="57" applyFill="1" applyBorder="1" applyAlignment="1" applyProtection="1"/>
    <xf numFmtId="0" fontId="26" fillId="0" borderId="12" xfId="57" applyFill="1" applyBorder="1" applyAlignment="1" applyProtection="1"/>
    <xf numFmtId="0" fontId="26" fillId="0" borderId="10" xfId="57" applyFill="1" applyBorder="1" applyAlignment="1" applyProtection="1"/>
    <xf numFmtId="0" fontId="2" fillId="0" borderId="37" xfId="0" quotePrefix="1" applyFont="1" applyBorder="1" applyAlignment="1">
      <alignment horizontal="center"/>
    </xf>
    <xf numFmtId="0" fontId="30" fillId="0" borderId="10" xfId="0" applyFont="1" applyBorder="1"/>
    <xf numFmtId="0" fontId="4" fillId="0" borderId="38" xfId="0" quotePrefix="1" applyFont="1" applyBorder="1" applyAlignment="1">
      <alignment horizontal="center"/>
    </xf>
    <xf numFmtId="0" fontId="4" fillId="25" borderId="39" xfId="0" applyFont="1" applyFill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1" fillId="0" borderId="0" xfId="0" applyFont="1"/>
    <xf numFmtId="0" fontId="0" fillId="0" borderId="40" xfId="0" applyBorder="1"/>
    <xf numFmtId="0" fontId="0" fillId="0" borderId="10" xfId="0" applyBorder="1"/>
    <xf numFmtId="43" fontId="28" fillId="0" borderId="24" xfId="41" applyFont="1" applyBorder="1"/>
    <xf numFmtId="166" fontId="0" fillId="0" borderId="41" xfId="0" applyNumberFormat="1" applyBorder="1" applyAlignment="1">
      <alignment horizontal="center"/>
    </xf>
    <xf numFmtId="166" fontId="0" fillId="0" borderId="42" xfId="0" applyNumberFormat="1" applyBorder="1" applyAlignment="1">
      <alignment horizontal="center"/>
    </xf>
    <xf numFmtId="0" fontId="34" fillId="27" borderId="45" xfId="0" applyFont="1" applyFill="1" applyBorder="1" applyAlignment="1">
      <alignment vertical="center"/>
    </xf>
    <xf numFmtId="0" fontId="34" fillId="27" borderId="46" xfId="0" applyFont="1" applyFill="1" applyBorder="1" applyAlignment="1">
      <alignment vertical="center"/>
    </xf>
    <xf numFmtId="0" fontId="7" fillId="27" borderId="46" xfId="0" applyFont="1" applyFill="1" applyBorder="1" applyAlignment="1">
      <alignment vertical="center"/>
    </xf>
    <xf numFmtId="0" fontId="7" fillId="27" borderId="47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15" xfId="0" applyFont="1" applyBorder="1"/>
    <xf numFmtId="0" fontId="28" fillId="0" borderId="48" xfId="0" applyFont="1" applyBorder="1"/>
    <xf numFmtId="0" fontId="28" fillId="0" borderId="16" xfId="0" applyFont="1" applyBorder="1"/>
    <xf numFmtId="0" fontId="37" fillId="0" borderId="17" xfId="0" applyFont="1" applyBorder="1"/>
    <xf numFmtId="0" fontId="28" fillId="0" borderId="29" xfId="0" applyFont="1" applyBorder="1"/>
    <xf numFmtId="0" fontId="28" fillId="0" borderId="17" xfId="0" applyFont="1" applyBorder="1"/>
    <xf numFmtId="0" fontId="38" fillId="0" borderId="17" xfId="0" applyFont="1" applyBorder="1"/>
    <xf numFmtId="0" fontId="39" fillId="0" borderId="17" xfId="0" applyFont="1" applyBorder="1"/>
    <xf numFmtId="0" fontId="30" fillId="0" borderId="17" xfId="0" applyFont="1" applyBorder="1"/>
    <xf numFmtId="0" fontId="0" fillId="0" borderId="29" xfId="0" applyBorder="1"/>
    <xf numFmtId="0" fontId="4" fillId="0" borderId="17" xfId="0" applyFont="1" applyBorder="1"/>
    <xf numFmtId="0" fontId="30" fillId="0" borderId="22" xfId="0" applyFont="1" applyBorder="1"/>
    <xf numFmtId="0" fontId="30" fillId="0" borderId="33" xfId="0" applyFont="1" applyBorder="1"/>
    <xf numFmtId="0" fontId="0" fillId="0" borderId="33" xfId="0" applyBorder="1"/>
    <xf numFmtId="0" fontId="0" fillId="0" borderId="23" xfId="0" applyBorder="1"/>
    <xf numFmtId="0" fontId="38" fillId="28" borderId="17" xfId="0" applyFont="1" applyFill="1" applyBorder="1"/>
    <xf numFmtId="0" fontId="2" fillId="0" borderId="17" xfId="0" applyFont="1" applyBorder="1"/>
    <xf numFmtId="0" fontId="2" fillId="25" borderId="34" xfId="0" applyFont="1" applyFill="1" applyBorder="1" applyAlignment="1">
      <alignment horizontal="center"/>
    </xf>
    <xf numFmtId="0" fontId="2" fillId="25" borderId="29" xfId="0" applyFont="1" applyFill="1" applyBorder="1" applyAlignment="1">
      <alignment horizontal="center"/>
    </xf>
    <xf numFmtId="0" fontId="4" fillId="28" borderId="0" xfId="0" applyFont="1" applyFill="1"/>
    <xf numFmtId="0" fontId="4" fillId="25" borderId="39" xfId="0" applyFont="1" applyFill="1" applyBorder="1" applyAlignment="1">
      <alignment horizontal="center"/>
    </xf>
    <xf numFmtId="0" fontId="4" fillId="25" borderId="43" xfId="0" applyFont="1" applyFill="1" applyBorder="1" applyAlignment="1">
      <alignment horizontal="center"/>
    </xf>
    <xf numFmtId="0" fontId="4" fillId="25" borderId="44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26" borderId="10" xfId="0" applyFont="1" applyFill="1" applyBorder="1" applyAlignment="1">
      <alignment horizontal="center"/>
    </xf>
    <xf numFmtId="0" fontId="0" fillId="0" borderId="10" xfId="0" applyBorder="1"/>
    <xf numFmtId="0" fontId="2" fillId="25" borderId="45" xfId="0" applyFont="1" applyFill="1" applyBorder="1" applyAlignment="1">
      <alignment horizontal="center"/>
    </xf>
    <xf numFmtId="0" fontId="0" fillId="25" borderId="46" xfId="0" applyFill="1" applyBorder="1" applyAlignment="1">
      <alignment horizontal="center"/>
    </xf>
    <xf numFmtId="0" fontId="0" fillId="25" borderId="47" xfId="0" applyFill="1" applyBorder="1" applyAlignment="1">
      <alignment horizontal="center"/>
    </xf>
    <xf numFmtId="0" fontId="28" fillId="0" borderId="0" xfId="0" applyFont="1" applyBorder="1"/>
    <xf numFmtId="49" fontId="28" fillId="0" borderId="0" xfId="0" applyNumberFormat="1" applyFont="1" applyBorder="1"/>
    <xf numFmtId="0" fontId="28" fillId="28" borderId="0" xfId="0" applyFont="1" applyFill="1" applyBorder="1"/>
    <xf numFmtId="0" fontId="30" fillId="0" borderId="0" xfId="0" applyFont="1" applyBorder="1"/>
    <xf numFmtId="0" fontId="0" fillId="0" borderId="0" xfId="0" applyBorder="1"/>
    <xf numFmtId="0" fontId="4" fillId="0" borderId="0" xfId="0" applyFont="1" applyBorder="1"/>
    <xf numFmtId="0" fontId="40" fillId="0" borderId="17" xfId="57" applyFont="1" applyBorder="1" applyAlignment="1" applyProtection="1"/>
  </cellXfs>
  <cellStyles count="85">
    <cellStyle name="=C:\WINNT35\SYSTEM32\COMMAND.COM" xfId="1" xr:uid="{BCDCE26E-F276-6541-A63A-0832184BED71}"/>
    <cellStyle name="20% - Accent1" xfId="2" builtinId="30" customBuiltin="1"/>
    <cellStyle name="20% - Accent1 2" xfId="3" xr:uid="{FB1CA1E6-1B33-5E4F-A0DA-2F629E8FD696}"/>
    <cellStyle name="20% - Accent2" xfId="4" builtinId="34" customBuiltin="1"/>
    <cellStyle name="20% - Accent2 2" xfId="5" xr:uid="{A6CE272B-5098-6443-A0AF-8273A1E85748}"/>
    <cellStyle name="20% - Accent3" xfId="6" builtinId="38" customBuiltin="1"/>
    <cellStyle name="20% - Accent3 2" xfId="7" xr:uid="{53801294-D4EB-B343-A29E-0BCB7BD4DDA8}"/>
    <cellStyle name="20% - Accent4" xfId="8" builtinId="42" customBuiltin="1"/>
    <cellStyle name="20% - Accent4 2" xfId="9" xr:uid="{DE2E611A-D10F-BB43-8723-179B3872A033}"/>
    <cellStyle name="20% - Accent5" xfId="10" builtinId="46" customBuiltin="1"/>
    <cellStyle name="20% - Accent5 2" xfId="11" xr:uid="{118F0A91-A533-BE46-A667-BDD0B3155211}"/>
    <cellStyle name="20% - Accent6" xfId="12" builtinId="50" customBuiltin="1"/>
    <cellStyle name="20% - Accent6 2" xfId="13" xr:uid="{01143420-E680-B849-A945-DF2CAA9997D2}"/>
    <cellStyle name="40% - Accent1" xfId="14" builtinId="31" customBuiltin="1"/>
    <cellStyle name="40% - Accent1 2" xfId="15" xr:uid="{2560F0B3-37FB-8F4F-8BEA-39A3CD913575}"/>
    <cellStyle name="40% - Accent2" xfId="16" builtinId="35" customBuiltin="1"/>
    <cellStyle name="40% - Accent2 2" xfId="17" xr:uid="{A3D00121-496A-304B-8F86-F1175D59C7DD}"/>
    <cellStyle name="40% - Accent3" xfId="18" builtinId="39" customBuiltin="1"/>
    <cellStyle name="40% - Accent3 2" xfId="19" xr:uid="{93B09E9D-863D-6A48-93AD-8FB09502B23A}"/>
    <cellStyle name="40% - Accent4" xfId="20" builtinId="43" customBuiltin="1"/>
    <cellStyle name="40% - Accent4 2" xfId="21" xr:uid="{FC8FE12C-2014-2848-8D3E-2B0C2E8BE6C4}"/>
    <cellStyle name="40% - Accent5" xfId="22" builtinId="47" customBuiltin="1"/>
    <cellStyle name="40% - Accent5 2" xfId="23" xr:uid="{019A708B-A1E9-9E43-8C45-EDFB3ABB08A4}"/>
    <cellStyle name="40% - Accent6" xfId="24" builtinId="51" customBuiltin="1"/>
    <cellStyle name="40% - Accent6 2" xfId="25" xr:uid="{ED6FEBB6-B6F4-444C-B2B8-BA4BD0677F08}"/>
    <cellStyle name="60% - Accent1" xfId="26" builtinId="32" customBuiltin="1"/>
    <cellStyle name="60% - Accent2" xfId="27" builtinId="36" customBuiltin="1"/>
    <cellStyle name="60% - Accent3" xfId="28" builtinId="40" customBuiltin="1"/>
    <cellStyle name="60% - Accent4" xfId="29" builtinId="44" customBuiltin="1"/>
    <cellStyle name="60% - Accent5" xfId="30" builtinId="48" customBuiltin="1"/>
    <cellStyle name="60% - Accent6" xfId="31" builtinId="52" customBuiltin="1"/>
    <cellStyle name="Accent1" xfId="32" builtinId="29" customBuiltin="1"/>
    <cellStyle name="Accent2" xfId="33" builtinId="33" customBuiltin="1"/>
    <cellStyle name="Accent3" xfId="34" builtinId="37" customBuiltin="1"/>
    <cellStyle name="Accent4" xfId="35" builtinId="41" customBuiltin="1"/>
    <cellStyle name="Accent5" xfId="36" builtinId="45" customBuiltin="1"/>
    <cellStyle name="Accent6" xfId="37" builtinId="49" customBuiltin="1"/>
    <cellStyle name="Bad" xfId="38" builtinId="27" customBuiltin="1"/>
    <cellStyle name="Calculation" xfId="39" builtinId="22" customBuiltin="1"/>
    <cellStyle name="Check Cell" xfId="40" builtinId="23" customBuiltin="1"/>
    <cellStyle name="Comma" xfId="41" builtinId="3"/>
    <cellStyle name="Comma 2" xfId="42" xr:uid="{F07C9B4F-7B8E-A44A-9560-6E1FEB9F5473}"/>
    <cellStyle name="Comma 2 2" xfId="43" xr:uid="{0A092A0F-453C-514D-9F1F-DCCF144100FA}"/>
    <cellStyle name="Comma 3" xfId="44" xr:uid="{98DCADED-541D-6D43-9FB0-083B70A421D2}"/>
    <cellStyle name="Comma 3 2" xfId="45" xr:uid="{C484D88E-FC7B-034C-97E0-5D8B61283D26}"/>
    <cellStyle name="Currency" xfId="46" builtinId="4"/>
    <cellStyle name="Currency 2" xfId="47" xr:uid="{9BD2B743-9394-344F-85B3-81284AA0C36B}"/>
    <cellStyle name="Currency 2 2" xfId="48" xr:uid="{56C23E85-9F5E-DE43-A044-D4E20ABFEAA2}"/>
    <cellStyle name="Currency 3" xfId="49" xr:uid="{49585CE8-2CC3-AE45-B74F-E978E94DC7CF}"/>
    <cellStyle name="Currency 3 2" xfId="50" xr:uid="{7C615805-6075-8941-9D55-E31490CA35A5}"/>
    <cellStyle name="Explanatory Text" xfId="51" builtinId="53" customBuiltin="1"/>
    <cellStyle name="Good" xfId="52" builtinId="26" customBuiltin="1"/>
    <cellStyle name="Heading 1" xfId="53" builtinId="16" customBuiltin="1"/>
    <cellStyle name="Heading 2" xfId="54" builtinId="17" customBuiltin="1"/>
    <cellStyle name="Heading 3" xfId="55" builtinId="18" customBuiltin="1"/>
    <cellStyle name="Heading 4" xfId="56" builtinId="19" customBuiltin="1"/>
    <cellStyle name="Hyperlink" xfId="57" builtinId="8"/>
    <cellStyle name="Input" xfId="58" builtinId="20" customBuiltin="1"/>
    <cellStyle name="Linked Cell" xfId="59" builtinId="24" customBuiltin="1"/>
    <cellStyle name="Neutral" xfId="60" builtinId="28" customBuiltin="1"/>
    <cellStyle name="Normal" xfId="0" builtinId="0"/>
    <cellStyle name="Normal 2" xfId="61" xr:uid="{495F6547-FC8B-904C-BCFC-7F534EC2B58A}"/>
    <cellStyle name="Normal 2 2" xfId="62" xr:uid="{E9395258-8360-C04C-8E56-0DE965804BE4}"/>
    <cellStyle name="Normal 20" xfId="63" xr:uid="{1DA7F157-3C1F-F041-9A5C-05909640D61F}"/>
    <cellStyle name="Normal 3" xfId="64" xr:uid="{3EB1AA3D-6907-8D44-BA55-E735F10FD6BA}"/>
    <cellStyle name="Normal 3 2" xfId="65" xr:uid="{8A47B36D-AF09-0B4C-86A7-F7D6E143F980}"/>
    <cellStyle name="Normal 4" xfId="66" xr:uid="{E4072B3D-3B6D-694D-BA50-8C5D74368F85}"/>
    <cellStyle name="Normal 5" xfId="67" xr:uid="{DCBA09F6-3A85-4F40-99B9-5348ED205119}"/>
    <cellStyle name="Normal 5 2" xfId="68" xr:uid="{AB142C38-E93C-1F45-9F15-0AD4BB490077}"/>
    <cellStyle name="Normal 5_Allison autobill  jpl changes" xfId="69" xr:uid="{76AFBA0D-16E6-8743-83DE-EBB41000C31F}"/>
    <cellStyle name="Normal 6" xfId="70" xr:uid="{88AD6D24-E8FF-1543-912D-671056933432}"/>
    <cellStyle name="Normal 6 2" xfId="71" xr:uid="{744BF6DB-8E76-3442-97AA-D050DF9ED7F1}"/>
    <cellStyle name="Normal 7" xfId="72" xr:uid="{D8E72A2B-4FAB-5F45-B9AC-545AC0DA2D91}"/>
    <cellStyle name="Normal 8" xfId="73" xr:uid="{179B9B06-C78C-DD41-A6DD-7FEACC5E2BAC}"/>
    <cellStyle name="Normal 8 2" xfId="74" xr:uid="{27F0EC4C-19D8-3A40-9A3E-84F8C555BDED}"/>
    <cellStyle name="Note" xfId="75" builtinId="10" customBuiltin="1"/>
    <cellStyle name="Output" xfId="76" builtinId="21" customBuiltin="1"/>
    <cellStyle name="Percent" xfId="77" builtinId="5"/>
    <cellStyle name="Percent 2" xfId="78" xr:uid="{5335FB4E-CF7D-E349-BF99-A112E7188614}"/>
    <cellStyle name="Percent 2 2" xfId="79" xr:uid="{5CCFDFCB-1AA6-4B47-ADC4-AC54DACF668B}"/>
    <cellStyle name="Percent 3" xfId="80" xr:uid="{1DDB5406-033B-084F-A830-8BE718C7C778}"/>
    <cellStyle name="Percent 3 2" xfId="81" xr:uid="{91CB69EC-AB85-2A4A-991B-5B586A6299B9}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114300</xdr:rowOff>
    </xdr:from>
    <xdr:to>
      <xdr:col>3</xdr:col>
      <xdr:colOff>647700</xdr:colOff>
      <xdr:row>42</xdr:row>
      <xdr:rowOff>114300</xdr:rowOff>
    </xdr:to>
    <xdr:pic>
      <xdr:nvPicPr>
        <xdr:cNvPr id="2108" name="Picture 1">
          <a:extLst>
            <a:ext uri="{FF2B5EF4-FFF2-40B4-BE49-F238E27FC236}">
              <a16:creationId xmlns:a16="http://schemas.microsoft.com/office/drawing/2014/main" id="{F51389A6-773F-9F78-0F5E-83AD3AA27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87900"/>
          <a:ext cx="4864100" cy="2476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/qdbSQL7/Book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/Kasari_ContractAndGrants/Kasari%20Funds/New%20Kasari%20folders/Budgets/FY17-18/file/H/New%20Kasari%20folders/Projections/Macintosh%20HDUSERS/QUATTRO/MISC/Rnet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/Kasari_ContractAndGrants/Kasari%20Funds/New%20Kasari%20folders/Budgets/FY17-18/file/C/RAPID%20Closeout%20tool/22449_UCLA/22449%20Sample%20RAR%20Templ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/Kasari_ContractAndGrants/Kasari%20Funds/New%20Kasari%20folders/Budgets/FY17-18/file/SRVFSSV01PRD/EFM%20Shared/efm/FRS/Programs/FRSv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23006-Enc"/>
      <sheetName val="Dec02-23006"/>
      <sheetName val="Payroll,Dept=1560-23006(1)"/>
      <sheetName val="SUMMARY REPORT"/>
      <sheetName val="LEUCHT"/>
      <sheetName val="REV"/>
      <sheetName val="RECHG"/>
      <sheetName val="PAYROLL"/>
      <sheetName val="ACCR PAYROLL"/>
      <sheetName val="CLOSED"/>
      <sheetName val="OPEN"/>
      <sheetName val="ACCR &amp; ENCUM"/>
      <sheetName val="_REF"/>
      <sheetName val="ﰀ_x0007_Ā_x0000__x0000__x0000__x0000__x0000__x0000__x0000__x0000__x0000_ĀĀ_x0000__x0000_"/>
      <sheetName val=""/>
      <sheetName val="06-07 FTE Budge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ﰀ_x0007_Ā_x0000__xdd20_कۂ_xdd60_ہ䱐ङ휠क⍀च"/>
      <sheetName val="[Book3.xls][Book3.xls]\qdbSQL7\"/>
      <sheetName val="Book3.xls"/>
      <sheetName val="FM-Ho"/>
      <sheetName val="Research Portal Customers"/>
      <sheetName val="ﰀ_x0007_Ā?????????ĀĀ??"/>
      <sheetName val="ﰀ_x0007_Ā?_xdd20_कۂ_xdd60_ہ䱐ङ휠क⍀च"/>
      <sheetName val="WksControl"/>
      <sheetName val="WksGroups"/>
      <sheetName val="FSRQDB"/>
      <sheetName val="LAYOFF  REPORT-Val"/>
      <sheetName val="LAYOFF  REPORT"/>
      <sheetName val="ALL-All-All-All (1)"/>
      <sheetName val="Customer List"/>
      <sheetName val="CPRS Overall Customers"/>
      <sheetName val="ﰀ_x0007_Ā"/>
      <sheetName val="_qdbSQL7_Book3.xls"/>
      <sheetName val="ﰀ_x0007_Ā_________ĀĀ__"/>
      <sheetName val="ﰀ_x0007_Ā__xdd20_कۂ_xdd60_ہ䱐ङ휠क⍀च"/>
      <sheetName val="[Book3.xls][Book3.xls]\W\qdbSQL"/>
      <sheetName val="Khan-SRA"/>
      <sheetName val="Payroll,Dept=2040-43539(1)"/>
      <sheetName val="SUMMARY_REPORT"/>
      <sheetName val="SUMMARY_REPORT1"/>
      <sheetName val="ACCR_PAYROLL"/>
      <sheetName val="ACCR_&amp;_ENCUM"/>
      <sheetName val="06-07_FTE_Budget"/>
      <sheetName val="YEAR_1"/>
      <sheetName val="YEAR_2"/>
      <sheetName val="YEAR_3"/>
      <sheetName val="YEAR_4"/>
      <sheetName val="YEAR_5"/>
      <sheetName val="YEAR_6"/>
      <sheetName val="YEAR_7"/>
      <sheetName val="YEAR_8"/>
      <sheetName val="YEAR_9"/>
      <sheetName val="YEAR_10"/>
      <sheetName val="ﰀĀकۂہ䱐ङ휠क⍀च"/>
      <sheetName val="\qdbSQL7\Book3_xls"/>
      <sheetName val="Book3_xls"/>
      <sheetName val="ﰀĀ?कۂہ䱐ङ휠क⍀च"/>
      <sheetName val="LAYOFF__REPORT-Val"/>
      <sheetName val="LAYOFF__REPORT"/>
      <sheetName val="ALL-All-All-All_(1)"/>
      <sheetName val="Research_Portal_Customers"/>
      <sheetName val="Customer_List"/>
      <sheetName val="\W\qdbSQL7\Book3_xls"/>
      <sheetName val="CPRS_Overall_Customers"/>
      <sheetName val="_qdbSQL7_Book3_xls"/>
      <sheetName val="ﰀĀ_कۂہ䱐ङ휠क⍀च"/>
      <sheetName val="[Book3.xls]\qdbSQL7\Book3_xls"/>
      <sheetName val="[Book3.xls]\W\qdbSQL7\Book3_xls"/>
      <sheetName val="[Book3.xls][Book3.xls][Book3.xl"/>
      <sheetName val="Graphs for presentation"/>
      <sheetName val="Summary"/>
      <sheetName val="SUMMARY_REPORT3"/>
      <sheetName val="ACCR_PAYROLL2"/>
      <sheetName val="ACCR_&amp;_ENCUM2"/>
      <sheetName val="06-07_FTE_Budget2"/>
      <sheetName val="YEAR_12"/>
      <sheetName val="YEAR_22"/>
      <sheetName val="YEAR_32"/>
      <sheetName val="YEAR_42"/>
      <sheetName val="YEAR_52"/>
      <sheetName val="YEAR_62"/>
      <sheetName val="YEAR_72"/>
      <sheetName val="YEAR_82"/>
      <sheetName val="YEAR_92"/>
      <sheetName val="YEAR_102"/>
      <sheetName val="\qdbSQL7\Book3_xls2"/>
      <sheetName val="Book3_xls2"/>
      <sheetName val="Research_Portal_Customers2"/>
      <sheetName val="LAYOFF__REPORT-Val2"/>
      <sheetName val="LAYOFF__REPORT2"/>
      <sheetName val="ALL-All-All-All_(1)2"/>
      <sheetName val="Customer_List2"/>
      <sheetName val="CPRS_Overall_Customers2"/>
      <sheetName val="_qdbSQL7_Book3_xls2"/>
      <sheetName val="\W\qdbSQL7\Book3_xls2"/>
      <sheetName val="[Book3_xls]\qdbSQL7\Book3_xls2"/>
      <sheetName val="[Book3_xls]\W\qdbSQL7\Book3_xl2"/>
      <sheetName val="[Book3_xls]\qdbSQL7\Book3_xls3"/>
      <sheetName val="[Book3_xls]\W\qdbSQL7\Book3_xl3"/>
      <sheetName val="[Book3_xls][Book3_xls][Book3_x1"/>
      <sheetName val="[Book3_xls][Book3_xls]\qdbSQL71"/>
      <sheetName val="[Book3_xls][Book3_xls]\W\qdbSQ1"/>
      <sheetName val="Graphs_for_presentation1"/>
      <sheetName val="SUMMARY_REPORT2"/>
      <sheetName val="ACCR_PAYROLL1"/>
      <sheetName val="ACCR_&amp;_ENCUM1"/>
      <sheetName val="06-07_FTE_Budget1"/>
      <sheetName val="YEAR_11"/>
      <sheetName val="YEAR_21"/>
      <sheetName val="YEAR_31"/>
      <sheetName val="YEAR_41"/>
      <sheetName val="YEAR_51"/>
      <sheetName val="YEAR_61"/>
      <sheetName val="YEAR_71"/>
      <sheetName val="YEAR_81"/>
      <sheetName val="YEAR_91"/>
      <sheetName val="YEAR_101"/>
      <sheetName val="\qdbSQL7\Book3_xls1"/>
      <sheetName val="Book3_xls1"/>
      <sheetName val="Research_Portal_Customers1"/>
      <sheetName val="LAYOFF__REPORT-Val1"/>
      <sheetName val="LAYOFF__REPORT1"/>
      <sheetName val="ALL-All-All-All_(1)1"/>
      <sheetName val="Customer_List1"/>
      <sheetName val="CPRS_Overall_Customers1"/>
      <sheetName val="_qdbSQL7_Book3_xls1"/>
      <sheetName val="\W\qdbSQL7\Book3_xls1"/>
      <sheetName val="[Book3_xls]\qdbSQL7\Book3_xls"/>
      <sheetName val="[Book3_xls]\W\qdbSQL7\Book3_xls"/>
      <sheetName val="[Book3_xls]\qdbSQL7\Book3_xls1"/>
      <sheetName val="[Book3_xls]\W\qdbSQL7\Book3_xl1"/>
      <sheetName val="[Book3_xls][Book3_xls][Book3_xl"/>
      <sheetName val="[Book3_xls][Book3_xls]\qdbSQL7\"/>
      <sheetName val="[Book3_xls][Book3_xls]\W\qdbSQL"/>
      <sheetName val="Graphs_for_presentation"/>
      <sheetName val="SUMMARY_REPORT4"/>
      <sheetName val="ACCR_PAYROLL3"/>
      <sheetName val="ACCR_&amp;_ENCUM3"/>
      <sheetName val="06-07_FTE_Budget3"/>
      <sheetName val="YEAR_13"/>
      <sheetName val="YEAR_23"/>
      <sheetName val="YEAR_33"/>
      <sheetName val="YEAR_43"/>
      <sheetName val="YEAR_53"/>
      <sheetName val="YEAR_63"/>
      <sheetName val="YEAR_73"/>
      <sheetName val="YEAR_83"/>
      <sheetName val="YEAR_93"/>
      <sheetName val="YEAR_103"/>
      <sheetName val="\qdbSQL7\Book3_xls3"/>
      <sheetName val="Book3_xls3"/>
      <sheetName val="Research_Portal_Customers3"/>
      <sheetName val="LAYOFF__REPORT-Val3"/>
      <sheetName val="LAYOFF__REPORT3"/>
      <sheetName val="ALL-All-All-All_(1)3"/>
      <sheetName val="Customer_List3"/>
      <sheetName val="CPRS_Overall_Customers3"/>
      <sheetName val="_qdbSQL7_Book3_xls3"/>
      <sheetName val="\W\qdbSQL7\Book3_xls3"/>
      <sheetName val="[Book3_xls]\qdbSQL7\Book3_xls4"/>
      <sheetName val="[Book3_xls]\W\qdbSQL7\Book3_xl4"/>
      <sheetName val="[Book3_xls]\qdbSQL7\Book3_xls5"/>
      <sheetName val="[Book3_xls]\W\qdbSQL7\Book3_xl5"/>
      <sheetName val="[Book3_xls][Book3_xls][Book3_x2"/>
      <sheetName val="[Book3_xls][Book3_xls]\qdbSQL72"/>
      <sheetName val="[Book3_xls][Book3_xls]\W\qdbSQ2"/>
      <sheetName val="Graphs_for_presentation2"/>
      <sheetName val="SUMMARY_REPORT5"/>
      <sheetName val="ACCR_PAYROLL4"/>
      <sheetName val="ACCR_&amp;_ENCUM4"/>
      <sheetName val="06-07_FTE_Budget4"/>
      <sheetName val="YEAR_14"/>
      <sheetName val="YEAR_24"/>
      <sheetName val="YEAR_34"/>
      <sheetName val="YEAR_44"/>
      <sheetName val="YEAR_54"/>
      <sheetName val="YEAR_64"/>
      <sheetName val="YEAR_74"/>
      <sheetName val="YEAR_84"/>
      <sheetName val="YEAR_94"/>
      <sheetName val="YEAR_104"/>
      <sheetName val="\qdbSQL7\Book3_xls4"/>
      <sheetName val="Book3_xls4"/>
      <sheetName val="Research_Portal_Customers4"/>
      <sheetName val="LAYOFF__REPORT-Val4"/>
      <sheetName val="LAYOFF__REPORT4"/>
      <sheetName val="ALL-All-All-All_(1)4"/>
      <sheetName val="Customer_List4"/>
      <sheetName val="CPRS_Overall_Customers4"/>
      <sheetName val="_qdbSQL7_Book3_xls4"/>
      <sheetName val="\W\qdbSQL7\Book3_xls4"/>
      <sheetName val="[Book3_xls]\qdbSQL7\Book3_xls6"/>
      <sheetName val="[Book3_xls]\W\qdbSQL7\Book3_xl6"/>
      <sheetName val="[Book3_xls]\qdbSQL7\Book3_xls7"/>
      <sheetName val="[Book3_xls]\W\qdbSQL7\Book3_xl7"/>
      <sheetName val="[Book3_xls][Book3_xls]\qdbSQL73"/>
      <sheetName val="[Book3_xls][Book3_xls]\W\qdbSQ3"/>
      <sheetName val="[Book3_xls][Book3_xls][Book3_x3"/>
      <sheetName val="Graphs_for_presentation3"/>
      <sheetName val="SUMMARY_REPORT6"/>
      <sheetName val="ACCR_PAYROLL5"/>
      <sheetName val="ACCR_&amp;_ENCUM5"/>
      <sheetName val="06-07_FTE_Budget5"/>
      <sheetName val="YEAR_15"/>
      <sheetName val="YEAR_25"/>
      <sheetName val="YEAR_35"/>
      <sheetName val="YEAR_45"/>
      <sheetName val="YEAR_55"/>
      <sheetName val="YEAR_65"/>
      <sheetName val="YEAR_75"/>
      <sheetName val="YEAR_85"/>
      <sheetName val="YEAR_95"/>
      <sheetName val="YEAR_105"/>
      <sheetName val="\qdbSQL7\Book3_xls5"/>
      <sheetName val="Book3_xls5"/>
      <sheetName val="Research_Portal_Customers5"/>
      <sheetName val="LAYOFF__REPORT-Val5"/>
      <sheetName val="LAYOFF__REPORT5"/>
      <sheetName val="ALL-All-All-All_(1)5"/>
      <sheetName val="Customer_List5"/>
      <sheetName val="CPRS_Overall_Customers5"/>
      <sheetName val="_qdbSQL7_Book3_xls5"/>
      <sheetName val="\W\qdbSQL7\Book3_xls5"/>
      <sheetName val="[Book3_xls]\qdbSQL7\Book3_xls8"/>
      <sheetName val="[Book3_xls]\W\qdbSQL7\Book3_xl8"/>
      <sheetName val="[Book3_xls]\qdbSQL7\Book3_xls9"/>
      <sheetName val="[Book3_xls]\W\qdbSQL7\Book3_xl9"/>
      <sheetName val="[Book3_xls][Book3_xls]\qdbSQL74"/>
      <sheetName val="[Book3_xls][Book3_xls]\W\qdbSQ4"/>
      <sheetName val="[Book3_xls][Book3_xls][Book3_x4"/>
      <sheetName val="Graphs_for_presentation4"/>
      <sheetName val="SUMMARY_REPORT7"/>
      <sheetName val="ACCR_PAYROLL6"/>
      <sheetName val="ACCR_&amp;_ENCUM6"/>
      <sheetName val="06-07_FTE_Budget6"/>
      <sheetName val="YEAR_16"/>
      <sheetName val="YEAR_26"/>
      <sheetName val="YEAR_36"/>
      <sheetName val="YEAR_46"/>
      <sheetName val="YEAR_56"/>
      <sheetName val="YEAR_66"/>
      <sheetName val="YEAR_76"/>
      <sheetName val="YEAR_86"/>
      <sheetName val="YEAR_96"/>
      <sheetName val="YEAR_106"/>
      <sheetName val="\qdbSQL7\Book3_xls6"/>
      <sheetName val="Book3_xls6"/>
      <sheetName val="Research_Portal_Customers6"/>
      <sheetName val="LAYOFF__REPORT-Val6"/>
      <sheetName val="LAYOFF__REPORT6"/>
      <sheetName val="ALL-All-All-All_(1)6"/>
      <sheetName val="Customer_List6"/>
      <sheetName val="CPRS_Overall_Customers6"/>
      <sheetName val="_qdbSQL7_Book3_xls6"/>
      <sheetName val="\W\qdbSQL7\Book3_xls6"/>
      <sheetName val="[Book3_xls]\qdbSQL7\Book3_xls10"/>
      <sheetName val="[Book3_xls]\W\qdbSQL7\Book3_x10"/>
      <sheetName val="[Book3_xls]\qdbSQL7\Book3_xls11"/>
      <sheetName val="[Book3_xls]\W\qdbSQL7\Book3_x11"/>
      <sheetName val="[Book3_xls][Book3_xls]\qdbSQL75"/>
      <sheetName val="[Book3_xls][Book3_xls]\W\qdbSQ5"/>
      <sheetName val="[Book3_xls][Book3_xls][Book3_x5"/>
      <sheetName val="Graphs_for_presentation5"/>
      <sheetName val="SUMMARY_REPORT8"/>
      <sheetName val="ACCR_PAYROLL7"/>
      <sheetName val="ACCR_&amp;_ENCUM7"/>
      <sheetName val="06-07_FTE_Budget7"/>
      <sheetName val="YEAR_17"/>
      <sheetName val="YEAR_27"/>
      <sheetName val="YEAR_37"/>
      <sheetName val="YEAR_47"/>
      <sheetName val="YEAR_57"/>
      <sheetName val="YEAR_67"/>
      <sheetName val="YEAR_77"/>
      <sheetName val="YEAR_87"/>
      <sheetName val="YEAR_97"/>
      <sheetName val="YEAR_107"/>
      <sheetName val="\qdbSQL7\Book3_xls7"/>
      <sheetName val="Book3_xls7"/>
      <sheetName val="Research_Portal_Customers7"/>
      <sheetName val="LAYOFF__REPORT-Val7"/>
      <sheetName val="LAYOFF__REPORT7"/>
      <sheetName val="ALL-All-All-All_(1)7"/>
      <sheetName val="Customer_List7"/>
      <sheetName val="CPRS_Overall_Customers7"/>
      <sheetName val="_qdbSQL7_Book3_xls7"/>
      <sheetName val="\W\qdbSQL7\Book3_xls7"/>
      <sheetName val="[Book3_xls]\qdbSQL7\Book3_xls12"/>
      <sheetName val="[Book3_xls]\W\qdbSQL7\Book3_x12"/>
      <sheetName val="[Book3_xls]\qdbSQL7\Book3_xls13"/>
      <sheetName val="[Book3_xls]\W\qdbSQL7\Book3_x13"/>
      <sheetName val="[Book3_xls][Book3_xls]\qdbSQL76"/>
      <sheetName val="[Book3_xls][Book3_xls]\W\qdbSQ6"/>
      <sheetName val="[Book3_xls][Book3_xls][Book3_x6"/>
      <sheetName val="Graphs_for_presentation6"/>
      <sheetName val="SUMMARY_REPORT9"/>
      <sheetName val="ACCR_PAYROLL8"/>
      <sheetName val="ACCR_&amp;_ENCUM8"/>
      <sheetName val="06-07_FTE_Budget8"/>
      <sheetName val="YEAR_18"/>
      <sheetName val="YEAR_28"/>
      <sheetName val="YEAR_38"/>
      <sheetName val="YEAR_48"/>
      <sheetName val="YEAR_58"/>
      <sheetName val="YEAR_68"/>
      <sheetName val="YEAR_78"/>
      <sheetName val="YEAR_88"/>
      <sheetName val="YEAR_98"/>
      <sheetName val="YEAR_108"/>
      <sheetName val="\qdbSQL7\Book3_xls8"/>
      <sheetName val="Book3_xls8"/>
      <sheetName val="Research_Portal_Customers8"/>
      <sheetName val="LAYOFF__REPORT-Val8"/>
      <sheetName val="LAYOFF__REPORT8"/>
      <sheetName val="ALL-All-All-All_(1)8"/>
      <sheetName val="Customer_List8"/>
      <sheetName val="CPRS_Overall_Customers8"/>
      <sheetName val="_qdbSQL7_Book3_xls8"/>
      <sheetName val="\W\qdbSQL7\Book3_xls8"/>
      <sheetName val="[Book3_xls]\qdbSQL7\Book3_xls14"/>
      <sheetName val="[Book3_xls]\W\qdbSQL7\Book3_x14"/>
      <sheetName val="[Book3_xls]\qdbSQL7\Book3_xls15"/>
      <sheetName val="[Book3_xls]\W\qdbSQL7\Book3_x15"/>
      <sheetName val="[Book3_xls][Book3_xls]\qdbSQL77"/>
      <sheetName val="[Book3_xls][Book3_xls]\W\qdbSQ7"/>
      <sheetName val="[Book3_xls][Book3_xls][Book3_x7"/>
      <sheetName val="Graphs_for_presentation7"/>
      <sheetName val="SUMMARY_REPORT10"/>
      <sheetName val="ACCR_PAYROLL9"/>
      <sheetName val="ACCR_&amp;_ENCUM9"/>
      <sheetName val="06-07_FTE_Budget9"/>
      <sheetName val="YEAR_19"/>
      <sheetName val="YEAR_29"/>
      <sheetName val="YEAR_39"/>
      <sheetName val="YEAR_49"/>
      <sheetName val="YEAR_59"/>
      <sheetName val="YEAR_69"/>
      <sheetName val="YEAR_79"/>
      <sheetName val="YEAR_89"/>
      <sheetName val="YEAR_99"/>
      <sheetName val="YEAR_109"/>
      <sheetName val="\qdbSQL7\Book3_xls9"/>
      <sheetName val="Book3_xls9"/>
      <sheetName val="Research_Portal_Customers9"/>
      <sheetName val="LAYOFF__REPORT-Val9"/>
      <sheetName val="LAYOFF__REPORT9"/>
      <sheetName val="ALL-All-All-All_(1)9"/>
      <sheetName val="Customer_List9"/>
      <sheetName val="CPRS_Overall_Customers9"/>
      <sheetName val="_qdbSQL7_Book3_xls9"/>
      <sheetName val="\W\qdbSQL7\Book3_xls9"/>
      <sheetName val="[Book3_xls]\qdbSQL7\Book3_xls16"/>
      <sheetName val="[Book3_xls]\W\qdbSQL7\Book3_x16"/>
      <sheetName val="[Book3_xls]\qdbSQL7\Book3_xls17"/>
      <sheetName val="[Book3_xls]\W\qdbSQL7\Book3_x17"/>
      <sheetName val="[Book3_xls][Book3_xls]\qdbSQL78"/>
      <sheetName val="[Book3_xls][Book3_xls]\W\qdbSQ8"/>
      <sheetName val="[Book3_xls][Book3_xls][Book3_x8"/>
      <sheetName val="Graphs_for_presentation8"/>
      <sheetName val="SUMMARY_REPORT11"/>
      <sheetName val="ACCR_PAYROLL10"/>
      <sheetName val="ACCR_&amp;_ENCUM10"/>
      <sheetName val="06-07_FTE_Budget10"/>
      <sheetName val="YEAR_110"/>
      <sheetName val="YEAR_210"/>
      <sheetName val="YEAR_310"/>
      <sheetName val="YEAR_410"/>
      <sheetName val="YEAR_510"/>
      <sheetName val="YEAR_610"/>
      <sheetName val="YEAR_710"/>
      <sheetName val="YEAR_810"/>
      <sheetName val="YEAR_910"/>
      <sheetName val="YEAR_1010"/>
      <sheetName val="\qdbSQL7\Book3_xls10"/>
      <sheetName val="Book3_xls10"/>
      <sheetName val="Research_Portal_Customers10"/>
      <sheetName val="LAYOFF__REPORT-Val10"/>
      <sheetName val="LAYOFF__REPORT10"/>
      <sheetName val="ALL-All-All-All_(1)10"/>
      <sheetName val="Customer_List10"/>
      <sheetName val="CPRS_Overall_Customers10"/>
      <sheetName val="_qdbSQL7_Book3_xls10"/>
      <sheetName val="\W\qdbSQL7\Book3_xls10"/>
      <sheetName val="[Book3_xls]\qdbSQL7\Book3_xls18"/>
      <sheetName val="[Book3_xls]\W\qdbSQL7\Book3_x18"/>
      <sheetName val="[Book3_xls]\qdbSQL7\Book3_xls19"/>
      <sheetName val="[Book3_xls]\W\qdbSQL7\Book3_x19"/>
      <sheetName val="[Book3_xls][Book3_xls]\qdbSQL79"/>
      <sheetName val="[Book3_xls][Book3_xls]\W\qdbSQ9"/>
    </sheetNames>
    <definedNames>
      <definedName name="bttnDown_Click"/>
      <definedName name="bttnReset_Click"/>
      <definedName name="bttnUp_Click"/>
      <definedName name="ctrDateAll_Click"/>
      <definedName name="MdlDate.bttnBack_Click"/>
      <definedName name="MdlDate.bttnCancel_Click"/>
      <definedName name="MdlDate.bttnFinish_Click"/>
      <definedName name="MdlDate.bttnHelp_Click"/>
      <definedName name="MdlDate.bttnNext_Click"/>
      <definedName name="MdlDate.spnFromMonth_Change"/>
      <definedName name="MdlDate.spnFromYear_Change"/>
      <definedName name="MdlDate.spnToMonth_Change"/>
      <definedName name="MdlDate.spnToYear_Change"/>
      <definedName name="MdlDetail.bttnAccounts_Click"/>
      <definedName name="MdlDetail.bttnBack_Click"/>
      <definedName name="MdlDetail.bttnCancel_Click"/>
      <definedName name="MdlDetail.bttnDOSgroup_Click"/>
      <definedName name="MdlDetail.bttnFinish_Click"/>
      <definedName name="MdlDetail.bttnHelp_Click"/>
      <definedName name="MdlDetail.bttnNext_Click"/>
      <definedName name="MdlDetail.bttnObjectGroup_Click"/>
      <definedName name="MdlFieldNames.bttnAdd_Click"/>
      <definedName name="MdlFieldNames.bttnBack_Click"/>
      <definedName name="MdlFieldNames.bttnCancel_Click"/>
      <definedName name="MdlFieldNames.bttnClear_Click"/>
      <definedName name="MdlFieldNames.bttnDown_Click"/>
      <definedName name="MdlFieldNames.bttnFinish_Click"/>
      <definedName name="MdlFieldNames.bttnNext_Click"/>
      <definedName name="MdlFieldNames.bttnRemove_Click"/>
      <definedName name="MdlFieldNames.bttnUp_Click"/>
      <definedName name="MdlFieldNames.spnSubtotal_Change"/>
      <definedName name="MdlFieldNames.StandardSelection_Click"/>
      <definedName name="MdlGroup.bttnAdd_Click"/>
      <definedName name="MdlGroup.bttnBack_Click"/>
      <definedName name="MdlGroup.bttnCancel_Click"/>
      <definedName name="MdlGroup.bttnRemove_Click"/>
      <definedName name="MdlGroup.MainGroup_Click"/>
      <definedName name="mdlOrder.bttnBack_Click"/>
      <definedName name="mdlOrder.bttnCancel_Click"/>
      <definedName name="mdlOrder.bttnFinish_Click"/>
      <definedName name="MdlOrder.bttnHelp_Click"/>
      <definedName name="MdlOrder.bttnNext_Click"/>
      <definedName name="MdlOrganizationUnit.bttnBack_Click"/>
      <definedName name="MdlOrganizationUnit.bttnCancel_Click"/>
      <definedName name="MdlOrganizationUnit.bttnFinish_Click"/>
      <definedName name="MdlOrganizationUnit.bttnNext_Click"/>
      <definedName name="MdlPrsnlEmployee.bttnBack_Click"/>
      <definedName name="MdlPrsnlEmployee.bttnCancel_Click"/>
      <definedName name="MdlPrsnlEmployee.bttnExecuteSearch_Click"/>
      <definedName name="MdlPrsnlEmployee.bttnFinish_Click"/>
      <definedName name="MdlPrsnlEmployee.bttnNext_Click"/>
      <definedName name="MdlPrsnlEmployee.EmployeeList_Click"/>
      <definedName name="MdlPrsnlEmpOrg.bttnBack_Click"/>
      <definedName name="MdlPrsnlEmpOrg.bttnCancel_Click"/>
      <definedName name="MdlPrsnlEmpOrg.bttnFinish_Click"/>
      <definedName name="MdlPrsnlEmpOrg.bttnNext_Click"/>
      <definedName name="MdlRptCategory.bttnBack_Click"/>
      <definedName name="MdlRptCategory.bttnCancel_Click"/>
      <definedName name="MdlRptCategory.bttnFinish_Click"/>
      <definedName name="MdlRptCategory.bttnHelp_Click"/>
      <definedName name="MdlRptCategory.bttnNext_Click"/>
      <definedName name="MdlRptChoice.bttnBack_Click"/>
      <definedName name="MdlRptChoice.bttnCancel_Click"/>
      <definedName name="MdlRptChoice.bttnFinish_Click"/>
      <definedName name="MdlRptChoice.bttnHelp_Click"/>
      <definedName name="MdlRptChoice.bttnNext_Click"/>
      <definedName name="MdlSummary.bttnAccounts_Click"/>
      <definedName name="MdlSummary.bttnBack_Click"/>
      <definedName name="MdlSummary.bttnCancel_Click"/>
      <definedName name="MdlSummary.bttnFinish_Click"/>
      <definedName name="MdlSummary.bttnHelp_Click"/>
      <definedName name="MdlSummary.bttnNext_Click"/>
      <definedName name="MdlSummaryType.bttnBack_Click"/>
      <definedName name="MdlSummaryType.bttnCancel_Click"/>
      <definedName name="MdlSummaryType.bttnFinish_Click"/>
      <definedName name="MdlSummaryType.bttnHelp_Click"/>
      <definedName name="MdlSummaryType.bttnNext_Click"/>
      <definedName name="modAboutDlg.bttnCancel_Click"/>
      <definedName name="modAboutDlg.bttnNext_Click"/>
      <definedName name="modDateDlg.tboxFromMonth_Change"/>
      <definedName name="modDateDlg.tboxToMonth_Change"/>
      <definedName name="modDateDlg.tboxToYear_Change"/>
      <definedName name="spnSubtotal_Change" sheetId="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th Cathy"/>
      <sheetName val="Mike-DD"/>
      <sheetName val="Mike-Values"/>
      <sheetName val="don't uselist of every qdb col.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R"/>
      <sheetName val="DNLD"/>
      <sheetName val="FSR"/>
      <sheetName val="IRR"/>
      <sheetName val="PVTRPRT"/>
      <sheetName val="FCTR"/>
      <sheetName val="PVTINV"/>
      <sheetName val="30DN"/>
      <sheetName val="Dialog4"/>
      <sheetName val="Dialog3"/>
      <sheetName val="DNLD3"/>
      <sheetName val="DNLD2"/>
      <sheetName val="OHRec"/>
      <sheetName val="PVTDATA"/>
      <sheetName val="WKS"/>
      <sheetName val="OFSR"/>
      <sheetName val="Changes"/>
      <sheetName val="Sheet1"/>
      <sheetName val="PhoneLog"/>
      <sheetName val="SF1034"/>
      <sheetName val="Mice Rate"/>
      <sheetName val="PI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R"/>
      <sheetName val="DNLD"/>
      <sheetName val="FSR"/>
      <sheetName val="IRR"/>
      <sheetName val="PVTRPRT"/>
      <sheetName val="FCTR"/>
      <sheetName val="PVTINV"/>
      <sheetName val="30DN"/>
      <sheetName val="Dialog4"/>
      <sheetName val="Dialog3"/>
      <sheetName val="DNLD3"/>
      <sheetName val="DNLD2"/>
      <sheetName val="OHRec"/>
      <sheetName val="PVTDATA"/>
      <sheetName val="WKS"/>
      <sheetName val="OFSR"/>
      <sheetName val="Changes"/>
      <sheetName val="Sheet1"/>
      <sheetName val="PhoneLog"/>
      <sheetName val="SF1034"/>
      <sheetName val="FRSv21"/>
      <sheetName val="Sheet2"/>
      <sheetName val="CLOSED-All-All-31043(1)"/>
      <sheetName val="Macr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08">
          <cell r="EC508">
            <v>21502</v>
          </cell>
        </row>
        <row r="514">
          <cell r="EC514" t="str">
            <v>NNX10AI75G</v>
          </cell>
        </row>
        <row r="516">
          <cell r="EC516">
            <v>42186</v>
          </cell>
        </row>
        <row r="517">
          <cell r="EC517">
            <v>42277</v>
          </cell>
        </row>
        <row r="518">
          <cell r="EC518">
            <v>42277</v>
          </cell>
        </row>
        <row r="523">
          <cell r="EC523">
            <v>124989.29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u.ucla.edu/payroll-calenda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inance.ucla.edu/composite-benefit-rate-assessment" TargetMode="External"/><Relationship Id="rId1" Type="http://schemas.openxmlformats.org/officeDocument/2006/relationships/hyperlink" Target="https://sa.ucla.edu/RO/Fees/Public/public-fees?year=2023-2024&amp;term=Annual&amp;degree=Academic%20Doctor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ED91E-24A2-9D45-9753-229B8FF094BA}">
  <sheetPr>
    <tabColor theme="8" tint="0.79998168889431442"/>
  </sheetPr>
  <dimension ref="A1:P46"/>
  <sheetViews>
    <sheetView showGridLines="0" tabSelected="1" zoomScale="160" zoomScaleNormal="160" workbookViewId="0">
      <selection activeCell="A47" sqref="A47"/>
    </sheetView>
  </sheetViews>
  <sheetFormatPr baseColWidth="10" defaultColWidth="8.83203125" defaultRowHeight="13"/>
  <cols>
    <col min="1" max="1" width="8.5" customWidth="1"/>
  </cols>
  <sheetData>
    <row r="1" spans="1:16" s="138" customFormat="1" ht="21" customHeight="1" thickBot="1">
      <c r="A1" s="134" t="s">
        <v>64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6"/>
      <c r="N1" s="136"/>
      <c r="O1" s="136"/>
      <c r="P1" s="137"/>
    </row>
    <row r="2" spans="1:16" s="13" customFormat="1" ht="14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</row>
    <row r="3" spans="1:16" s="13" customFormat="1" ht="14">
      <c r="A3" s="142" t="s">
        <v>95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43"/>
    </row>
    <row r="4" spans="1:16" s="13" customFormat="1" ht="14">
      <c r="A4" s="142" t="s">
        <v>96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43"/>
    </row>
    <row r="5" spans="1:16" s="13" customFormat="1" ht="14">
      <c r="A5" s="142" t="s">
        <v>97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43"/>
    </row>
    <row r="6" spans="1:16" s="13" customFormat="1" ht="14">
      <c r="A6" s="142"/>
      <c r="B6" s="170" t="s">
        <v>67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43"/>
    </row>
    <row r="7" spans="1:16" s="13" customFormat="1" ht="14">
      <c r="A7" s="142"/>
      <c r="B7" s="170" t="s">
        <v>68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43"/>
    </row>
    <row r="8" spans="1:16" s="13" customFormat="1" ht="14">
      <c r="A8" s="142" t="s">
        <v>98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43"/>
    </row>
    <row r="9" spans="1:16" s="13" customFormat="1" ht="14">
      <c r="A9" s="142" t="s">
        <v>99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43"/>
    </row>
    <row r="10" spans="1:16" s="13" customFormat="1" ht="14">
      <c r="A10" s="142" t="s">
        <v>100</v>
      </c>
      <c r="B10" s="169"/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43"/>
    </row>
    <row r="11" spans="1:16" s="13" customFormat="1" ht="14">
      <c r="A11" s="142"/>
      <c r="B11" s="170" t="s">
        <v>70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43"/>
    </row>
    <row r="12" spans="1:16" s="13" customFormat="1" ht="14">
      <c r="A12" s="142"/>
      <c r="B12" s="170" t="s">
        <v>71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43"/>
    </row>
    <row r="13" spans="1:16" s="13" customFormat="1" ht="14">
      <c r="A13" s="142"/>
      <c r="B13" s="170" t="s">
        <v>72</v>
      </c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43"/>
    </row>
    <row r="14" spans="1:16" s="13" customFormat="1" ht="14">
      <c r="A14" s="142" t="s">
        <v>101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43"/>
    </row>
    <row r="15" spans="1:16" s="13" customFormat="1" ht="14">
      <c r="A15" s="142"/>
      <c r="B15" s="170" t="s">
        <v>73</v>
      </c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43"/>
    </row>
    <row r="16" spans="1:16" s="13" customFormat="1" ht="14">
      <c r="A16" s="142"/>
      <c r="B16" s="170" t="s">
        <v>74</v>
      </c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43"/>
    </row>
    <row r="17" spans="1:16" s="13" customFormat="1" ht="14">
      <c r="A17" s="142"/>
      <c r="B17" s="170" t="s">
        <v>75</v>
      </c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43"/>
    </row>
    <row r="18" spans="1:16" s="13" customFormat="1" ht="14">
      <c r="A18" s="144"/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43"/>
    </row>
    <row r="19" spans="1:16" s="13" customFormat="1" ht="14">
      <c r="A19" s="154" t="s">
        <v>62</v>
      </c>
      <c r="B19" s="171"/>
      <c r="C19" s="171"/>
      <c r="D19" s="171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43"/>
    </row>
    <row r="20" spans="1:16" s="13" customFormat="1" ht="6" customHeight="1">
      <c r="A20" s="145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43"/>
    </row>
    <row r="21" spans="1:16" s="13" customFormat="1" ht="14">
      <c r="A21" s="146" t="s">
        <v>91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43"/>
    </row>
    <row r="22" spans="1:16" s="13" customFormat="1" ht="14">
      <c r="A22" s="144" t="s">
        <v>102</v>
      </c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43"/>
    </row>
    <row r="23" spans="1:16" s="13" customFormat="1" ht="14">
      <c r="A23" s="144" t="s">
        <v>103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43"/>
    </row>
    <row r="24" spans="1:16" s="13" customFormat="1" ht="14">
      <c r="A24" s="144" t="s">
        <v>104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43"/>
    </row>
    <row r="25" spans="1:16">
      <c r="A25" s="147"/>
      <c r="B25" s="172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73"/>
      <c r="O25" s="173"/>
      <c r="P25" s="148"/>
    </row>
    <row r="26" spans="1:16">
      <c r="A26" s="149" t="s">
        <v>69</v>
      </c>
      <c r="B26" s="174"/>
      <c r="C26" s="174"/>
      <c r="D26" s="172"/>
      <c r="E26" s="172"/>
      <c r="F26" s="172"/>
      <c r="G26" s="172"/>
      <c r="H26" s="172"/>
      <c r="I26" s="172"/>
      <c r="J26" s="172"/>
      <c r="K26" s="172"/>
      <c r="L26" s="172"/>
      <c r="M26" s="173"/>
      <c r="N26" s="173"/>
      <c r="O26" s="173"/>
      <c r="P26" s="148"/>
    </row>
    <row r="27" spans="1:16">
      <c r="A27" s="155" t="s">
        <v>105</v>
      </c>
      <c r="B27" s="172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3"/>
      <c r="N27" s="173"/>
      <c r="O27" s="173"/>
      <c r="P27" s="148"/>
    </row>
    <row r="28" spans="1:16">
      <c r="A28" s="155" t="s">
        <v>106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3"/>
      <c r="N28" s="173"/>
      <c r="O28" s="173"/>
      <c r="P28" s="148"/>
    </row>
    <row r="29" spans="1:16">
      <c r="A29" s="155"/>
      <c r="B29" s="172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3"/>
      <c r="N29" s="173"/>
      <c r="O29" s="173"/>
      <c r="P29" s="148"/>
    </row>
    <row r="30" spans="1:16" s="13" customFormat="1" ht="14">
      <c r="A30" s="175" t="s">
        <v>110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43"/>
    </row>
    <row r="31" spans="1:16" ht="14" thickBo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2"/>
      <c r="N31" s="152"/>
      <c r="O31" s="152"/>
      <c r="P31" s="153"/>
    </row>
    <row r="32" spans="1:16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  <row r="35" spans="1:1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  <row r="46" spans="1:12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</row>
  </sheetData>
  <hyperlinks>
    <hyperlink ref="A30" r:id="rId1" tooltip="https://cru.ucla.edu/payroll-calendars" display="https://cru.ucla.edu/payroll-calendars" xr:uid="{169A2DEA-AB17-EC4F-B63B-77A7451EE8CC}"/>
  </hyperlinks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B806-0DC7-8949-8CC2-AA57091B8C0E}">
  <sheetPr>
    <pageSetUpPr fitToPage="1"/>
  </sheetPr>
  <dimension ref="A1:I27"/>
  <sheetViews>
    <sheetView showGridLines="0" zoomScale="150" zoomScaleNormal="150" workbookViewId="0">
      <selection activeCell="F14" sqref="F14"/>
    </sheetView>
  </sheetViews>
  <sheetFormatPr baseColWidth="10" defaultColWidth="8.83203125" defaultRowHeight="13"/>
  <cols>
    <col min="1" max="1" width="22.33203125" customWidth="1"/>
    <col min="2" max="2" width="19.1640625" customWidth="1"/>
    <col min="3" max="3" width="14.33203125" customWidth="1"/>
    <col min="4" max="4" width="16" customWidth="1"/>
    <col min="5" max="5" width="12.83203125" customWidth="1"/>
    <col min="6" max="6" width="23.5" style="29" customWidth="1"/>
    <col min="7" max="7" width="19.6640625" style="29" customWidth="1"/>
    <col min="8" max="8" width="55.5" customWidth="1"/>
  </cols>
  <sheetData>
    <row r="1" spans="1:9" ht="15" thickBot="1">
      <c r="A1" s="60" t="s">
        <v>24</v>
      </c>
      <c r="B1" s="60" t="s">
        <v>25</v>
      </c>
      <c r="C1" s="60" t="s">
        <v>12</v>
      </c>
      <c r="D1" s="60" t="s">
        <v>29</v>
      </c>
      <c r="E1" s="60" t="s">
        <v>26</v>
      </c>
      <c r="F1" s="61" t="s">
        <v>27</v>
      </c>
      <c r="G1" s="62" t="s">
        <v>31</v>
      </c>
      <c r="H1" s="63" t="s">
        <v>33</v>
      </c>
    </row>
    <row r="2" spans="1:9" ht="14">
      <c r="A2" s="120" t="str">
        <f>'Bruin - Biweekly'!A2</f>
        <v>Bruin, Joe</v>
      </c>
      <c r="B2" s="24">
        <f>'Bruin - Biweekly'!D2</f>
        <v>111111111</v>
      </c>
      <c r="C2" s="34">
        <f>'Bruin - Biweekly'!F7</f>
        <v>58464</v>
      </c>
      <c r="D2" s="25">
        <f>'Bruin - Biweekly'!F2</f>
        <v>1</v>
      </c>
      <c r="E2" s="24" t="str">
        <f>'Bruin - Biweekly'!E2</f>
        <v>Adm. Analyst</v>
      </c>
      <c r="F2" s="27" t="s">
        <v>46</v>
      </c>
      <c r="G2" s="35" t="s">
        <v>39</v>
      </c>
      <c r="H2" s="26"/>
    </row>
    <row r="3" spans="1:9" ht="14">
      <c r="A3" s="121" t="str">
        <f>'Lopez - Monthly'!A2</f>
        <v>Lopez, Vanessa</v>
      </c>
      <c r="B3" s="59">
        <f>'Lopez - Monthly'!B2</f>
        <v>222222222</v>
      </c>
      <c r="C3" s="15">
        <f>'Lopez - Monthly'!D7</f>
        <v>64990</v>
      </c>
      <c r="D3" s="19">
        <v>0.22500000000000001</v>
      </c>
      <c r="E3" s="11" t="str">
        <f>'Lopez - Monthly'!C2</f>
        <v>GSR, Step 1</v>
      </c>
      <c r="F3" s="31">
        <v>45838</v>
      </c>
      <c r="G3" s="36">
        <v>3</v>
      </c>
      <c r="H3" s="11"/>
    </row>
    <row r="4" spans="1:9" ht="14">
      <c r="A4" s="122" t="str">
        <f>'Smith - GSR + Tuition'!A2</f>
        <v>Smith, John</v>
      </c>
      <c r="B4" s="11">
        <f>'Smith - GSR + Tuition'!B2</f>
        <v>444444444</v>
      </c>
      <c r="C4" s="15">
        <f>'Smith - GSR + Tuition'!D7</f>
        <v>75454</v>
      </c>
      <c r="D4" s="16">
        <v>0.5</v>
      </c>
      <c r="E4" s="11" t="str">
        <f>'Smith - GSR + Tuition'!C2</f>
        <v>GSR, Step 3</v>
      </c>
      <c r="F4" s="31">
        <v>45838</v>
      </c>
      <c r="G4" s="30" t="s">
        <v>61</v>
      </c>
      <c r="H4" s="11"/>
      <c r="I4" s="22"/>
    </row>
    <row r="5" spans="1:9">
      <c r="I5" s="23"/>
    </row>
    <row r="6" spans="1:9" ht="15" thickBot="1">
      <c r="A6" s="33" t="s">
        <v>84</v>
      </c>
      <c r="C6" s="118" t="s">
        <v>83</v>
      </c>
      <c r="D6" s="32"/>
      <c r="E6" s="33"/>
      <c r="F6" s="37"/>
      <c r="G6" s="38"/>
      <c r="H6" s="33"/>
    </row>
    <row r="7" spans="1:9" ht="15" thickBot="1">
      <c r="A7" s="13" t="s">
        <v>66</v>
      </c>
      <c r="B7" s="13"/>
      <c r="C7" s="131">
        <f>19461.61/3</f>
        <v>6487.2033333333338</v>
      </c>
      <c r="D7" s="118" t="s">
        <v>93</v>
      </c>
      <c r="E7" s="13"/>
      <c r="F7" s="39"/>
      <c r="G7" s="39"/>
      <c r="H7" s="13"/>
    </row>
    <row r="8" spans="1:9" ht="14">
      <c r="A8" s="118"/>
      <c r="B8" s="13"/>
      <c r="C8" s="13"/>
      <c r="D8" s="13"/>
      <c r="E8" s="13"/>
      <c r="F8" s="39"/>
      <c r="G8" s="39"/>
      <c r="H8" s="13"/>
    </row>
    <row r="9" spans="1:9" ht="14">
      <c r="A9" s="13" t="s">
        <v>32</v>
      </c>
      <c r="B9" s="13"/>
      <c r="C9" s="13"/>
      <c r="D9" s="13"/>
      <c r="E9" s="13"/>
      <c r="F9" s="39"/>
      <c r="G9" s="39"/>
      <c r="H9" s="13"/>
    </row>
    <row r="10" spans="1:9" s="13" customFormat="1" ht="14">
      <c r="A10" s="12" t="s">
        <v>36</v>
      </c>
      <c r="B10" s="64">
        <v>123456789</v>
      </c>
      <c r="C10" s="65">
        <v>48000</v>
      </c>
      <c r="D10" s="66">
        <v>1</v>
      </c>
      <c r="E10" s="12" t="s">
        <v>23</v>
      </c>
      <c r="F10" s="67">
        <v>45539</v>
      </c>
      <c r="G10" s="68" t="s">
        <v>39</v>
      </c>
      <c r="H10" s="12" t="s">
        <v>40</v>
      </c>
    </row>
    <row r="11" spans="1:9" s="13" customFormat="1" ht="14">
      <c r="A11" s="12" t="s">
        <v>36</v>
      </c>
      <c r="B11" s="12">
        <v>567891234</v>
      </c>
      <c r="C11" s="69">
        <v>47126</v>
      </c>
      <c r="D11" s="12">
        <v>100</v>
      </c>
      <c r="E11" s="12" t="s">
        <v>28</v>
      </c>
      <c r="F11" s="67">
        <v>45473</v>
      </c>
      <c r="G11" s="70" t="s">
        <v>43</v>
      </c>
      <c r="H11" s="12" t="s">
        <v>41</v>
      </c>
    </row>
    <row r="12" spans="1:9" s="13" customFormat="1" ht="14">
      <c r="A12" s="11" t="s">
        <v>36</v>
      </c>
      <c r="B12" s="14">
        <v>234567891</v>
      </c>
      <c r="C12" s="15">
        <v>43305</v>
      </c>
      <c r="D12" s="16">
        <v>1</v>
      </c>
      <c r="E12" s="11" t="s">
        <v>20</v>
      </c>
      <c r="F12" s="30" t="s">
        <v>38</v>
      </c>
      <c r="G12" s="30">
        <v>1</v>
      </c>
      <c r="H12" s="11" t="s">
        <v>35</v>
      </c>
    </row>
    <row r="13" spans="1:9" s="13" customFormat="1" ht="14">
      <c r="A13" s="11" t="s">
        <v>36</v>
      </c>
      <c r="B13" s="20" t="s">
        <v>37</v>
      </c>
      <c r="C13" s="18">
        <v>53000</v>
      </c>
      <c r="D13" s="21">
        <v>0.5</v>
      </c>
      <c r="E13" s="11" t="s">
        <v>30</v>
      </c>
      <c r="F13" s="31">
        <v>45535</v>
      </c>
      <c r="G13" s="30">
        <v>2</v>
      </c>
      <c r="H13" s="11" t="s">
        <v>47</v>
      </c>
    </row>
    <row r="14" spans="1:9" s="13" customFormat="1" ht="14">
      <c r="A14" s="11" t="s">
        <v>36</v>
      </c>
      <c r="B14" s="17">
        <v>604207334</v>
      </c>
      <c r="C14" s="15">
        <v>55000</v>
      </c>
      <c r="D14" s="16">
        <v>1</v>
      </c>
      <c r="E14" s="11" t="s">
        <v>22</v>
      </c>
      <c r="F14" s="31">
        <v>45535</v>
      </c>
      <c r="G14" s="30">
        <v>1</v>
      </c>
      <c r="H14" s="11" t="s">
        <v>42</v>
      </c>
    </row>
    <row r="15" spans="1:9" ht="14">
      <c r="A15" s="13"/>
      <c r="B15" s="13"/>
      <c r="C15" s="13"/>
      <c r="D15" s="13"/>
      <c r="E15" s="13"/>
      <c r="F15" s="39"/>
      <c r="G15" s="39"/>
      <c r="H15" s="13"/>
    </row>
    <row r="20" spans="1:3">
      <c r="A20" s="158" t="s">
        <v>76</v>
      </c>
      <c r="B20" s="158"/>
      <c r="C20" s="158"/>
    </row>
    <row r="21" spans="1:3">
      <c r="A21" t="s">
        <v>77</v>
      </c>
    </row>
    <row r="22" spans="1:3">
      <c r="A22" t="s">
        <v>78</v>
      </c>
    </row>
    <row r="23" spans="1:3">
      <c r="A23" t="s">
        <v>79</v>
      </c>
    </row>
    <row r="24" spans="1:3">
      <c r="A24" t="s">
        <v>81</v>
      </c>
    </row>
    <row r="25" spans="1:3">
      <c r="A25" t="s">
        <v>80</v>
      </c>
    </row>
    <row r="27" spans="1:3">
      <c r="A27" s="3" t="s">
        <v>82</v>
      </c>
    </row>
  </sheetData>
  <hyperlinks>
    <hyperlink ref="D7" r:id="rId1" xr:uid="{BFFF9286-96A6-9C40-8D39-CB28AECF2FF3}"/>
    <hyperlink ref="A2" location="'Bruin - Biweekly'!A1" display="'Bruin - Biweekly'!A1" xr:uid="{4A781988-62B0-4141-86F0-80763E1C49C1}"/>
    <hyperlink ref="A3" location="'Doe - Monthly'!A1" display="'Doe - Monthly'!A1" xr:uid="{469C715F-BD1A-A543-BA9C-2342CA3F5E03}"/>
    <hyperlink ref="A4" location="'Smith - GSR + Tuition'!A1" display="'Smith - GSR + Tuition'!A1" xr:uid="{6043FB12-0DBC-7246-A719-8B041CF1106F}"/>
    <hyperlink ref="C6" r:id="rId2" xr:uid="{038DB866-2E49-CF4E-98D4-B7DF02E078D7}"/>
  </hyperlinks>
  <pageMargins left="0.75" right="0.75" top="1" bottom="1" header="0.3" footer="0.3"/>
  <pageSetup scale="61" orientation="landscape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A7B6-A8F3-1446-85B3-10EA85D33A38}">
  <sheetPr>
    <tabColor rgb="FF00B050"/>
  </sheetPr>
  <dimension ref="A1:J46"/>
  <sheetViews>
    <sheetView showGridLines="0" zoomScale="150" zoomScaleNormal="150" workbookViewId="0">
      <selection activeCell="C55" sqref="C55"/>
    </sheetView>
  </sheetViews>
  <sheetFormatPr baseColWidth="10" defaultColWidth="8.83203125" defaultRowHeight="13"/>
  <cols>
    <col min="1" max="1" width="10.1640625" bestFit="1" customWidth="1"/>
    <col min="2" max="2" width="2.33203125" customWidth="1"/>
    <col min="3" max="3" width="10.1640625" bestFit="1" customWidth="1"/>
    <col min="4" max="7" width="18.6640625" customWidth="1"/>
    <col min="9" max="9" width="16.1640625" customWidth="1"/>
  </cols>
  <sheetData>
    <row r="1" spans="1:10">
      <c r="A1" s="159" t="s">
        <v>55</v>
      </c>
      <c r="B1" s="160"/>
      <c r="C1" s="161"/>
      <c r="D1" s="52" t="s">
        <v>85</v>
      </c>
      <c r="E1" s="52" t="s">
        <v>56</v>
      </c>
      <c r="F1" s="52" t="s">
        <v>57</v>
      </c>
      <c r="G1" s="53" t="s">
        <v>58</v>
      </c>
      <c r="I1" s="116" t="s">
        <v>65</v>
      </c>
    </row>
    <row r="2" spans="1:10" ht="14" thickBot="1">
      <c r="A2" s="162" t="s">
        <v>44</v>
      </c>
      <c r="B2" s="163"/>
      <c r="C2" s="163"/>
      <c r="D2" s="47">
        <v>111111111</v>
      </c>
      <c r="E2" s="123" t="s">
        <v>34</v>
      </c>
      <c r="F2" s="48">
        <v>1</v>
      </c>
      <c r="G2" s="132">
        <f>(0.503+0.067)</f>
        <v>0.57000000000000006</v>
      </c>
      <c r="I2" s="117"/>
    </row>
    <row r="3" spans="1:10">
      <c r="D3" s="10"/>
      <c r="E3" s="124" t="s">
        <v>86</v>
      </c>
      <c r="F3" s="8"/>
    </row>
    <row r="4" spans="1:10">
      <c r="D4" s="10"/>
      <c r="E4" s="119"/>
      <c r="F4" s="8"/>
    </row>
    <row r="5" spans="1:10">
      <c r="F5" s="1"/>
      <c r="G5" s="1"/>
    </row>
    <row r="6" spans="1:10">
      <c r="D6" s="54" t="s">
        <v>15</v>
      </c>
      <c r="E6" s="54" t="s">
        <v>16</v>
      </c>
      <c r="F6" s="54" t="s">
        <v>17</v>
      </c>
      <c r="J6" s="3"/>
    </row>
    <row r="7" spans="1:10">
      <c r="C7" s="40" t="s">
        <v>12</v>
      </c>
      <c r="D7" s="41">
        <v>28</v>
      </c>
      <c r="E7" s="42">
        <f>F7/12</f>
        <v>4872</v>
      </c>
      <c r="F7" s="41">
        <f>D7*2088</f>
        <v>58464</v>
      </c>
    </row>
    <row r="8" spans="1:10">
      <c r="C8" s="40" t="s">
        <v>13</v>
      </c>
      <c r="D8" s="42">
        <f>D7*G2</f>
        <v>15.96</v>
      </c>
      <c r="E8" s="42">
        <f>E7*G2</f>
        <v>2777.0400000000004</v>
      </c>
      <c r="F8" s="42">
        <f>G2*F7</f>
        <v>33324.480000000003</v>
      </c>
    </row>
    <row r="9" spans="1:10">
      <c r="C9" s="40" t="s">
        <v>14</v>
      </c>
      <c r="D9" s="42">
        <f>SUM(D7:D8)</f>
        <v>43.96</v>
      </c>
      <c r="E9" s="42">
        <f>SUM(E7:E8)</f>
        <v>7649.0400000000009</v>
      </c>
      <c r="F9" s="42">
        <f>SUM(F7:F8)</f>
        <v>91788.48000000001</v>
      </c>
    </row>
    <row r="11" spans="1:10" ht="14" thickBot="1">
      <c r="D11" s="3" t="s">
        <v>18</v>
      </c>
    </row>
    <row r="12" spans="1:10">
      <c r="D12" s="49" t="s">
        <v>49</v>
      </c>
      <c r="E12" s="76" t="s">
        <v>50</v>
      </c>
      <c r="F12" s="50" t="s">
        <v>51</v>
      </c>
    </row>
    <row r="13" spans="1:10" ht="14" thickBot="1">
      <c r="D13" s="51" t="s">
        <v>107</v>
      </c>
      <c r="E13" s="156" t="s">
        <v>108</v>
      </c>
      <c r="F13" s="157" t="s">
        <v>109</v>
      </c>
    </row>
    <row r="14" spans="1:10" ht="14" thickBot="1">
      <c r="A14" s="166" t="s">
        <v>60</v>
      </c>
      <c r="B14" s="167"/>
      <c r="C14" s="168"/>
      <c r="D14" s="73" t="s">
        <v>52</v>
      </c>
      <c r="E14" s="77" t="s">
        <v>53</v>
      </c>
      <c r="F14" s="74" t="s">
        <v>54</v>
      </c>
      <c r="G14" s="78" t="s">
        <v>14</v>
      </c>
    </row>
    <row r="15" spans="1:10">
      <c r="A15" s="71">
        <v>45466</v>
      </c>
      <c r="B15" s="72" t="s">
        <v>59</v>
      </c>
      <c r="C15" s="71">
        <v>45479</v>
      </c>
      <c r="D15" s="45"/>
      <c r="E15" s="45">
        <f t="shared" ref="E15:F19" si="0">$D$9*0.5*80</f>
        <v>1758.4</v>
      </c>
      <c r="F15" s="45">
        <f t="shared" si="0"/>
        <v>1758.4</v>
      </c>
      <c r="G15" s="79">
        <f t="shared" ref="G15:G40" si="1">SUM(D15:F15)</f>
        <v>3516.8</v>
      </c>
    </row>
    <row r="16" spans="1:10">
      <c r="A16" s="71">
        <f>A15+14</f>
        <v>45480</v>
      </c>
      <c r="B16" s="72" t="s">
        <v>59</v>
      </c>
      <c r="C16" s="71">
        <f>C15+14</f>
        <v>45493</v>
      </c>
      <c r="D16" s="43"/>
      <c r="E16" s="43">
        <f t="shared" si="0"/>
        <v>1758.4</v>
      </c>
      <c r="F16" s="43">
        <f t="shared" si="0"/>
        <v>1758.4</v>
      </c>
      <c r="G16" s="44">
        <f t="shared" si="1"/>
        <v>3516.8</v>
      </c>
    </row>
    <row r="17" spans="1:7">
      <c r="A17" s="71">
        <f t="shared" ref="A17:A40" si="2">A16+14</f>
        <v>45494</v>
      </c>
      <c r="B17" s="72" t="s">
        <v>59</v>
      </c>
      <c r="C17" s="71">
        <f t="shared" ref="C17:C40" si="3">C16+14</f>
        <v>45507</v>
      </c>
      <c r="D17" s="43"/>
      <c r="E17" s="43">
        <f t="shared" si="0"/>
        <v>1758.4</v>
      </c>
      <c r="F17" s="43">
        <f t="shared" si="0"/>
        <v>1758.4</v>
      </c>
      <c r="G17" s="44">
        <f t="shared" si="1"/>
        <v>3516.8</v>
      </c>
    </row>
    <row r="18" spans="1:7">
      <c r="A18" s="71">
        <f t="shared" si="2"/>
        <v>45508</v>
      </c>
      <c r="B18" s="72" t="s">
        <v>59</v>
      </c>
      <c r="C18" s="71">
        <f t="shared" si="3"/>
        <v>45521</v>
      </c>
      <c r="D18" s="43"/>
      <c r="E18" s="43">
        <f t="shared" si="0"/>
        <v>1758.4</v>
      </c>
      <c r="F18" s="43">
        <f t="shared" si="0"/>
        <v>1758.4</v>
      </c>
      <c r="G18" s="44">
        <f t="shared" si="1"/>
        <v>3516.8</v>
      </c>
    </row>
    <row r="19" spans="1:7">
      <c r="A19" s="71">
        <f t="shared" si="2"/>
        <v>45522</v>
      </c>
      <c r="B19" s="72" t="s">
        <v>59</v>
      </c>
      <c r="C19" s="71">
        <f t="shared" si="3"/>
        <v>45535</v>
      </c>
      <c r="D19" s="43"/>
      <c r="E19" s="43">
        <f t="shared" si="0"/>
        <v>1758.4</v>
      </c>
      <c r="F19" s="43">
        <f t="shared" si="0"/>
        <v>1758.4</v>
      </c>
      <c r="G19" s="44">
        <f t="shared" si="1"/>
        <v>3516.8</v>
      </c>
    </row>
    <row r="20" spans="1:7">
      <c r="A20" s="100">
        <f t="shared" si="2"/>
        <v>45536</v>
      </c>
      <c r="B20" s="72" t="s">
        <v>59</v>
      </c>
      <c r="C20" s="71">
        <f t="shared" si="3"/>
        <v>45549</v>
      </c>
      <c r="D20" s="43">
        <f>$D$9*0.25*80</f>
        <v>879.2</v>
      </c>
      <c r="E20" s="43">
        <f t="shared" ref="E20:E40" si="4">$D$9*0.5*80</f>
        <v>1758.4</v>
      </c>
      <c r="F20" s="43">
        <f t="shared" ref="F20:F37" si="5">$D$9*0.25*80</f>
        <v>879.2</v>
      </c>
      <c r="G20" s="44">
        <f>SUM(D20:F20)</f>
        <v>3516.8</v>
      </c>
    </row>
    <row r="21" spans="1:7">
      <c r="A21" s="71">
        <f t="shared" si="2"/>
        <v>45550</v>
      </c>
      <c r="B21" s="72" t="s">
        <v>59</v>
      </c>
      <c r="C21" s="71">
        <f t="shared" si="3"/>
        <v>45563</v>
      </c>
      <c r="D21" s="43">
        <f t="shared" ref="D21:D37" si="6">$D$9*0.25*80</f>
        <v>879.2</v>
      </c>
      <c r="E21" s="43">
        <f t="shared" si="4"/>
        <v>1758.4</v>
      </c>
      <c r="F21" s="43">
        <f t="shared" si="5"/>
        <v>879.2</v>
      </c>
      <c r="G21" s="44">
        <f t="shared" si="1"/>
        <v>3516.8</v>
      </c>
    </row>
    <row r="22" spans="1:7">
      <c r="A22" s="71">
        <f t="shared" si="2"/>
        <v>45564</v>
      </c>
      <c r="B22" s="72" t="s">
        <v>59</v>
      </c>
      <c r="C22" s="71">
        <f t="shared" si="3"/>
        <v>45577</v>
      </c>
      <c r="D22" s="43">
        <f t="shared" si="6"/>
        <v>879.2</v>
      </c>
      <c r="E22" s="43">
        <f t="shared" si="4"/>
        <v>1758.4</v>
      </c>
      <c r="F22" s="43">
        <f t="shared" si="5"/>
        <v>879.2</v>
      </c>
      <c r="G22" s="44">
        <f t="shared" si="1"/>
        <v>3516.8</v>
      </c>
    </row>
    <row r="23" spans="1:7">
      <c r="A23" s="71">
        <f t="shared" si="2"/>
        <v>45578</v>
      </c>
      <c r="B23" s="72" t="s">
        <v>59</v>
      </c>
      <c r="C23" s="71">
        <f t="shared" si="3"/>
        <v>45591</v>
      </c>
      <c r="D23" s="43">
        <f t="shared" si="6"/>
        <v>879.2</v>
      </c>
      <c r="E23" s="43">
        <f t="shared" si="4"/>
        <v>1758.4</v>
      </c>
      <c r="F23" s="43">
        <f t="shared" si="5"/>
        <v>879.2</v>
      </c>
      <c r="G23" s="44">
        <f t="shared" si="1"/>
        <v>3516.8</v>
      </c>
    </row>
    <row r="24" spans="1:7">
      <c r="A24" s="71">
        <f t="shared" si="2"/>
        <v>45592</v>
      </c>
      <c r="B24" s="72" t="s">
        <v>59</v>
      </c>
      <c r="C24" s="71">
        <f t="shared" si="3"/>
        <v>45605</v>
      </c>
      <c r="D24" s="43">
        <f t="shared" si="6"/>
        <v>879.2</v>
      </c>
      <c r="E24" s="43">
        <f t="shared" si="4"/>
        <v>1758.4</v>
      </c>
      <c r="F24" s="43">
        <f t="shared" si="5"/>
        <v>879.2</v>
      </c>
      <c r="G24" s="44">
        <f t="shared" si="1"/>
        <v>3516.8</v>
      </c>
    </row>
    <row r="25" spans="1:7">
      <c r="A25" s="71">
        <f t="shared" si="2"/>
        <v>45606</v>
      </c>
      <c r="B25" s="72" t="s">
        <v>59</v>
      </c>
      <c r="C25" s="71">
        <f t="shared" si="3"/>
        <v>45619</v>
      </c>
      <c r="D25" s="43">
        <f t="shared" si="6"/>
        <v>879.2</v>
      </c>
      <c r="E25" s="43">
        <f t="shared" si="4"/>
        <v>1758.4</v>
      </c>
      <c r="F25" s="43">
        <f t="shared" si="5"/>
        <v>879.2</v>
      </c>
      <c r="G25" s="44">
        <f t="shared" si="1"/>
        <v>3516.8</v>
      </c>
    </row>
    <row r="26" spans="1:7">
      <c r="A26" s="71">
        <f t="shared" si="2"/>
        <v>45620</v>
      </c>
      <c r="B26" s="72" t="s">
        <v>59</v>
      </c>
      <c r="C26" s="71">
        <f t="shared" si="3"/>
        <v>45633</v>
      </c>
      <c r="D26" s="43">
        <f t="shared" si="6"/>
        <v>879.2</v>
      </c>
      <c r="E26" s="43">
        <f t="shared" si="4"/>
        <v>1758.4</v>
      </c>
      <c r="F26" s="43">
        <f t="shared" si="5"/>
        <v>879.2</v>
      </c>
      <c r="G26" s="44">
        <f t="shared" si="1"/>
        <v>3516.8</v>
      </c>
    </row>
    <row r="27" spans="1:7">
      <c r="A27" s="71">
        <f t="shared" si="2"/>
        <v>45634</v>
      </c>
      <c r="B27" s="72" t="s">
        <v>59</v>
      </c>
      <c r="C27" s="71">
        <f t="shared" si="3"/>
        <v>45647</v>
      </c>
      <c r="D27" s="43">
        <f t="shared" si="6"/>
        <v>879.2</v>
      </c>
      <c r="E27" s="43">
        <f t="shared" si="4"/>
        <v>1758.4</v>
      </c>
      <c r="F27" s="43">
        <f t="shared" si="5"/>
        <v>879.2</v>
      </c>
      <c r="G27" s="44">
        <f t="shared" si="1"/>
        <v>3516.8</v>
      </c>
    </row>
    <row r="28" spans="1:7">
      <c r="A28" s="71">
        <f t="shared" si="2"/>
        <v>45648</v>
      </c>
      <c r="B28" s="72" t="s">
        <v>59</v>
      </c>
      <c r="C28" s="71">
        <f t="shared" si="3"/>
        <v>45661</v>
      </c>
      <c r="D28" s="43">
        <f t="shared" si="6"/>
        <v>879.2</v>
      </c>
      <c r="E28" s="43">
        <f t="shared" si="4"/>
        <v>1758.4</v>
      </c>
      <c r="F28" s="43">
        <f t="shared" si="5"/>
        <v>879.2</v>
      </c>
      <c r="G28" s="44">
        <f t="shared" si="1"/>
        <v>3516.8</v>
      </c>
    </row>
    <row r="29" spans="1:7">
      <c r="A29" s="71">
        <f t="shared" si="2"/>
        <v>45662</v>
      </c>
      <c r="B29" s="72" t="s">
        <v>59</v>
      </c>
      <c r="C29" s="71">
        <f t="shared" si="3"/>
        <v>45675</v>
      </c>
      <c r="D29" s="43">
        <f t="shared" si="6"/>
        <v>879.2</v>
      </c>
      <c r="E29" s="43">
        <f t="shared" si="4"/>
        <v>1758.4</v>
      </c>
      <c r="F29" s="43">
        <f t="shared" si="5"/>
        <v>879.2</v>
      </c>
      <c r="G29" s="44">
        <f t="shared" si="1"/>
        <v>3516.8</v>
      </c>
    </row>
    <row r="30" spans="1:7">
      <c r="A30" s="71">
        <f t="shared" si="2"/>
        <v>45676</v>
      </c>
      <c r="B30" s="72" t="s">
        <v>59</v>
      </c>
      <c r="C30" s="71">
        <f t="shared" si="3"/>
        <v>45689</v>
      </c>
      <c r="D30" s="43">
        <f t="shared" si="6"/>
        <v>879.2</v>
      </c>
      <c r="E30" s="43">
        <f t="shared" si="4"/>
        <v>1758.4</v>
      </c>
      <c r="F30" s="43">
        <f t="shared" si="5"/>
        <v>879.2</v>
      </c>
      <c r="G30" s="44">
        <f t="shared" si="1"/>
        <v>3516.8</v>
      </c>
    </row>
    <row r="31" spans="1:7">
      <c r="A31" s="71">
        <f t="shared" si="2"/>
        <v>45690</v>
      </c>
      <c r="B31" s="72" t="s">
        <v>59</v>
      </c>
      <c r="C31" s="71">
        <f t="shared" si="3"/>
        <v>45703</v>
      </c>
      <c r="D31" s="43">
        <f t="shared" si="6"/>
        <v>879.2</v>
      </c>
      <c r="E31" s="43">
        <f t="shared" si="4"/>
        <v>1758.4</v>
      </c>
      <c r="F31" s="43">
        <f t="shared" si="5"/>
        <v>879.2</v>
      </c>
      <c r="G31" s="44">
        <f t="shared" si="1"/>
        <v>3516.8</v>
      </c>
    </row>
    <row r="32" spans="1:7">
      <c r="A32" s="71">
        <f t="shared" si="2"/>
        <v>45704</v>
      </c>
      <c r="B32" s="72" t="s">
        <v>59</v>
      </c>
      <c r="C32" s="71">
        <f t="shared" si="3"/>
        <v>45717</v>
      </c>
      <c r="D32" s="43">
        <f t="shared" si="6"/>
        <v>879.2</v>
      </c>
      <c r="E32" s="43">
        <f t="shared" si="4"/>
        <v>1758.4</v>
      </c>
      <c r="F32" s="43">
        <f t="shared" si="5"/>
        <v>879.2</v>
      </c>
      <c r="G32" s="44">
        <f t="shared" si="1"/>
        <v>3516.8</v>
      </c>
    </row>
    <row r="33" spans="1:7">
      <c r="A33" s="71">
        <f t="shared" si="2"/>
        <v>45718</v>
      </c>
      <c r="B33" s="72" t="s">
        <v>59</v>
      </c>
      <c r="C33" s="71">
        <f t="shared" si="3"/>
        <v>45731</v>
      </c>
      <c r="D33" s="43">
        <f t="shared" si="6"/>
        <v>879.2</v>
      </c>
      <c r="E33" s="43">
        <f t="shared" si="4"/>
        <v>1758.4</v>
      </c>
      <c r="F33" s="43">
        <f t="shared" si="5"/>
        <v>879.2</v>
      </c>
      <c r="G33" s="44">
        <f t="shared" si="1"/>
        <v>3516.8</v>
      </c>
    </row>
    <row r="34" spans="1:7">
      <c r="A34" s="71">
        <f t="shared" si="2"/>
        <v>45732</v>
      </c>
      <c r="B34" s="72" t="s">
        <v>59</v>
      </c>
      <c r="C34" s="71">
        <f t="shared" si="3"/>
        <v>45745</v>
      </c>
      <c r="D34" s="43">
        <f t="shared" si="6"/>
        <v>879.2</v>
      </c>
      <c r="E34" s="43">
        <f t="shared" si="4"/>
        <v>1758.4</v>
      </c>
      <c r="F34" s="43">
        <f t="shared" si="5"/>
        <v>879.2</v>
      </c>
      <c r="G34" s="44">
        <f t="shared" si="1"/>
        <v>3516.8</v>
      </c>
    </row>
    <row r="35" spans="1:7">
      <c r="A35" s="71">
        <f t="shared" si="2"/>
        <v>45746</v>
      </c>
      <c r="B35" s="72" t="s">
        <v>59</v>
      </c>
      <c r="C35" s="71">
        <f t="shared" si="3"/>
        <v>45759</v>
      </c>
      <c r="D35" s="43">
        <f t="shared" si="6"/>
        <v>879.2</v>
      </c>
      <c r="E35" s="43">
        <f t="shared" si="4"/>
        <v>1758.4</v>
      </c>
      <c r="F35" s="43">
        <f t="shared" si="5"/>
        <v>879.2</v>
      </c>
      <c r="G35" s="44">
        <f t="shared" si="1"/>
        <v>3516.8</v>
      </c>
    </row>
    <row r="36" spans="1:7">
      <c r="A36" s="71">
        <f t="shared" si="2"/>
        <v>45760</v>
      </c>
      <c r="B36" s="72" t="s">
        <v>59</v>
      </c>
      <c r="C36" s="71">
        <f t="shared" si="3"/>
        <v>45773</v>
      </c>
      <c r="D36" s="43">
        <f t="shared" si="6"/>
        <v>879.2</v>
      </c>
      <c r="E36" s="43">
        <f t="shared" si="4"/>
        <v>1758.4</v>
      </c>
      <c r="F36" s="43">
        <f t="shared" si="5"/>
        <v>879.2</v>
      </c>
      <c r="G36" s="44">
        <f t="shared" si="1"/>
        <v>3516.8</v>
      </c>
    </row>
    <row r="37" spans="1:7">
      <c r="A37" s="71">
        <f t="shared" si="2"/>
        <v>45774</v>
      </c>
      <c r="B37" s="72" t="s">
        <v>59</v>
      </c>
      <c r="C37" s="71">
        <f t="shared" si="3"/>
        <v>45787</v>
      </c>
      <c r="D37" s="43">
        <f t="shared" si="6"/>
        <v>879.2</v>
      </c>
      <c r="E37" s="43">
        <f t="shared" si="4"/>
        <v>1758.4</v>
      </c>
      <c r="F37" s="43">
        <f t="shared" si="5"/>
        <v>879.2</v>
      </c>
      <c r="G37" s="44">
        <f t="shared" si="1"/>
        <v>3516.8</v>
      </c>
    </row>
    <row r="38" spans="1:7">
      <c r="A38" s="100">
        <f t="shared" si="2"/>
        <v>45788</v>
      </c>
      <c r="B38" s="72" t="s">
        <v>59</v>
      </c>
      <c r="C38" s="71">
        <f t="shared" si="3"/>
        <v>45801</v>
      </c>
      <c r="D38" s="43">
        <f>$D$9*0.5*80</f>
        <v>1758.4</v>
      </c>
      <c r="E38" s="43">
        <f t="shared" si="4"/>
        <v>1758.4</v>
      </c>
      <c r="F38" s="44"/>
      <c r="G38" s="44">
        <f t="shared" si="1"/>
        <v>3516.8</v>
      </c>
    </row>
    <row r="39" spans="1:7">
      <c r="A39" s="71">
        <f t="shared" si="2"/>
        <v>45802</v>
      </c>
      <c r="B39" s="72" t="s">
        <v>59</v>
      </c>
      <c r="C39" s="71">
        <f t="shared" si="3"/>
        <v>45815</v>
      </c>
      <c r="D39" s="43">
        <f>$D$9*0.5*80</f>
        <v>1758.4</v>
      </c>
      <c r="E39" s="43">
        <f t="shared" si="4"/>
        <v>1758.4</v>
      </c>
      <c r="F39" s="43"/>
      <c r="G39" s="44">
        <f t="shared" si="1"/>
        <v>3516.8</v>
      </c>
    </row>
    <row r="40" spans="1:7" ht="14" thickBot="1">
      <c r="A40" s="71">
        <f t="shared" si="2"/>
        <v>45816</v>
      </c>
      <c r="B40" s="72" t="s">
        <v>59</v>
      </c>
      <c r="C40" s="71">
        <f t="shared" si="3"/>
        <v>45829</v>
      </c>
      <c r="D40" s="46">
        <f>$D$9*0.5*80</f>
        <v>1758.4</v>
      </c>
      <c r="E40" s="46">
        <f t="shared" si="4"/>
        <v>1758.4</v>
      </c>
      <c r="F40" s="46"/>
      <c r="G40" s="81">
        <f t="shared" si="1"/>
        <v>3516.8</v>
      </c>
    </row>
    <row r="41" spans="1:7" ht="14" thickTop="1">
      <c r="A41" s="164" t="s">
        <v>14</v>
      </c>
      <c r="B41" s="165"/>
      <c r="C41" s="165"/>
      <c r="D41" s="80">
        <f>SUM(D15:D40)</f>
        <v>21100.80000000001</v>
      </c>
      <c r="E41" s="80">
        <f>SUM(E15:E40)</f>
        <v>45718.400000000023</v>
      </c>
      <c r="F41" s="80">
        <f>SUM(F15:F40)</f>
        <v>24617.600000000013</v>
      </c>
    </row>
    <row r="42" spans="1:7">
      <c r="A42" s="164" t="s">
        <v>21</v>
      </c>
      <c r="B42" s="165"/>
      <c r="C42" s="165"/>
      <c r="D42" s="58">
        <v>23678</v>
      </c>
      <c r="E42" s="58">
        <v>47356</v>
      </c>
      <c r="F42" s="58">
        <v>23678</v>
      </c>
    </row>
    <row r="43" spans="1:7">
      <c r="A43" s="164" t="s">
        <v>19</v>
      </c>
      <c r="B43" s="165"/>
      <c r="C43" s="165"/>
      <c r="D43" s="56">
        <f>D42-D41</f>
        <v>2577.1999999999898</v>
      </c>
      <c r="E43" s="56">
        <f>E42-E41</f>
        <v>1637.5999999999767</v>
      </c>
      <c r="F43" s="56">
        <f>F42-F41</f>
        <v>-939.6000000000131</v>
      </c>
    </row>
    <row r="46" spans="1:7">
      <c r="A46" s="110" t="s">
        <v>33</v>
      </c>
    </row>
  </sheetData>
  <mergeCells count="6">
    <mergeCell ref="A1:C1"/>
    <mergeCell ref="A2:C2"/>
    <mergeCell ref="A41:C41"/>
    <mergeCell ref="A42:C42"/>
    <mergeCell ref="A43:C43"/>
    <mergeCell ref="A14:C14"/>
  </mergeCells>
  <pageMargins left="0.7" right="0.7" top="0.75" bottom="0.75" header="0.3" footer="0.3"/>
  <pageSetup scale="94" orientation="portrait"/>
  <ignoredErrors>
    <ignoredError sqref="E20:E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34D4-F4F2-514B-A4DC-886AEB73D24E}">
  <sheetPr>
    <tabColor rgb="FFFFFF00"/>
  </sheetPr>
  <dimension ref="A1:I42"/>
  <sheetViews>
    <sheetView showGridLines="0" zoomScale="160" zoomScaleNormal="160" workbookViewId="0">
      <selection activeCell="B52" sqref="B52"/>
    </sheetView>
  </sheetViews>
  <sheetFormatPr baseColWidth="10" defaultColWidth="8.83203125" defaultRowHeight="13"/>
  <cols>
    <col min="1" max="5" width="18.6640625" customWidth="1"/>
    <col min="6" max="6" width="12.33203125" customWidth="1"/>
    <col min="7" max="7" width="12.6640625" customWidth="1"/>
    <col min="8" max="8" width="16.83203125" bestFit="1" customWidth="1"/>
    <col min="9" max="9" width="11.33203125" bestFit="1" customWidth="1"/>
  </cols>
  <sheetData>
    <row r="1" spans="1:9">
      <c r="A1" s="82" t="s">
        <v>55</v>
      </c>
      <c r="B1" s="52" t="s">
        <v>85</v>
      </c>
      <c r="C1" s="83" t="s">
        <v>56</v>
      </c>
      <c r="D1" s="83" t="s">
        <v>57</v>
      </c>
      <c r="E1" s="53" t="s">
        <v>58</v>
      </c>
      <c r="G1" s="126" t="s">
        <v>65</v>
      </c>
      <c r="H1" s="54" t="s">
        <v>89</v>
      </c>
      <c r="I1" s="54" t="s">
        <v>90</v>
      </c>
    </row>
    <row r="2" spans="1:9" ht="14" thickBot="1">
      <c r="A2" s="84" t="s">
        <v>92</v>
      </c>
      <c r="B2" s="85">
        <v>222222222</v>
      </c>
      <c r="C2" s="125" t="s">
        <v>94</v>
      </c>
      <c r="D2" s="86">
        <v>0.22500000000000001</v>
      </c>
      <c r="E2" s="133">
        <v>3.7999999999999999E-2</v>
      </c>
      <c r="G2" s="129"/>
      <c r="H2" s="130"/>
      <c r="I2" s="130"/>
    </row>
    <row r="3" spans="1:9">
      <c r="C3" s="124" t="s">
        <v>87</v>
      </c>
    </row>
    <row r="4" spans="1:9">
      <c r="A4" s="3"/>
      <c r="C4" s="1"/>
      <c r="D4" s="9"/>
    </row>
    <row r="5" spans="1:9">
      <c r="C5" s="1"/>
      <c r="D5" s="1"/>
      <c r="G5" s="128" t="s">
        <v>88</v>
      </c>
    </row>
    <row r="6" spans="1:9">
      <c r="A6" s="29"/>
      <c r="B6" s="54" t="s">
        <v>15</v>
      </c>
      <c r="C6" s="54" t="s">
        <v>16</v>
      </c>
      <c r="D6" s="54" t="s">
        <v>17</v>
      </c>
      <c r="F6" s="29"/>
      <c r="G6" s="54" t="s">
        <v>15</v>
      </c>
      <c r="H6" s="54" t="s">
        <v>16</v>
      </c>
      <c r="I6" s="54" t="s">
        <v>17</v>
      </c>
    </row>
    <row r="7" spans="1:9">
      <c r="A7" s="40" t="s">
        <v>12</v>
      </c>
      <c r="B7" s="41">
        <f>D7/2088</f>
        <v>31.125478927203066</v>
      </c>
      <c r="C7" s="42">
        <f>D7/12</f>
        <v>5415.833333333333</v>
      </c>
      <c r="D7" s="41">
        <v>64990</v>
      </c>
      <c r="F7" s="40" t="s">
        <v>12</v>
      </c>
      <c r="G7" s="41">
        <f>I7/2088</f>
        <v>25.478927203065133</v>
      </c>
      <c r="H7" s="42">
        <f>I7/12</f>
        <v>4433.333333333333</v>
      </c>
      <c r="I7" s="41">
        <v>53200</v>
      </c>
    </row>
    <row r="8" spans="1:9">
      <c r="A8" s="40" t="s">
        <v>13</v>
      </c>
      <c r="B8" s="42">
        <f>B7*E2</f>
        <v>1.1827681992337165</v>
      </c>
      <c r="C8" s="42">
        <f>C7*E2</f>
        <v>205.80166666666665</v>
      </c>
      <c r="D8" s="42">
        <f>E2*D7</f>
        <v>2469.62</v>
      </c>
      <c r="F8" s="40" t="s">
        <v>13</v>
      </c>
      <c r="G8" s="42">
        <f>$E$2*G7</f>
        <v>0.96819923371647509</v>
      </c>
      <c r="H8" s="42">
        <f>$E$2*H7</f>
        <v>168.46666666666664</v>
      </c>
      <c r="I8" s="42">
        <f>$E$2*I7</f>
        <v>2021.6</v>
      </c>
    </row>
    <row r="9" spans="1:9">
      <c r="A9" s="40" t="s">
        <v>14</v>
      </c>
      <c r="B9" s="42">
        <f>SUM(B7:B8)</f>
        <v>32.308247126436783</v>
      </c>
      <c r="C9" s="42">
        <f>SUM(C7:C8)</f>
        <v>5621.6349999999993</v>
      </c>
      <c r="D9" s="42">
        <f>SUM(D7:D8)</f>
        <v>67459.62</v>
      </c>
      <c r="F9" s="40" t="s">
        <v>14</v>
      </c>
      <c r="G9" s="42">
        <f>SUM(G7:G8)</f>
        <v>26.447126436781609</v>
      </c>
      <c r="H9" s="42">
        <f>SUM(H7:H8)</f>
        <v>4601.7999999999993</v>
      </c>
      <c r="I9" s="42">
        <f>SUM(I7:I8)</f>
        <v>55221.599999999999</v>
      </c>
    </row>
    <row r="11" spans="1:9" ht="14" thickBot="1">
      <c r="A11" s="3"/>
      <c r="B11" s="3" t="s">
        <v>18</v>
      </c>
    </row>
    <row r="12" spans="1:9">
      <c r="A12" s="3"/>
      <c r="B12" s="49" t="s">
        <v>51</v>
      </c>
      <c r="C12" s="112"/>
      <c r="D12" s="91"/>
      <c r="E12" s="6"/>
    </row>
    <row r="13" spans="1:9" ht="14" thickBot="1">
      <c r="B13" s="51" t="s">
        <v>109</v>
      </c>
      <c r="C13" s="113"/>
      <c r="D13" s="92"/>
    </row>
    <row r="14" spans="1:9" ht="14" thickBot="1">
      <c r="A14" s="115" t="s">
        <v>60</v>
      </c>
      <c r="B14" s="111" t="s">
        <v>54</v>
      </c>
      <c r="C14" s="114"/>
      <c r="D14" s="93"/>
      <c r="E14" s="78" t="s">
        <v>14</v>
      </c>
    </row>
    <row r="15" spans="1:9">
      <c r="A15" s="98" t="s">
        <v>0</v>
      </c>
      <c r="B15" s="45">
        <f>$C$9*0.225</f>
        <v>1264.8678749999999</v>
      </c>
      <c r="C15" s="89"/>
      <c r="D15" s="90"/>
      <c r="E15" s="79">
        <f t="shared" ref="E15:E26" si="0">SUM(B15:D15)</f>
        <v>1264.8678749999999</v>
      </c>
    </row>
    <row r="16" spans="1:9">
      <c r="A16" s="28" t="s">
        <v>1</v>
      </c>
      <c r="B16" s="43">
        <f>$C$9*0.225</f>
        <v>1264.8678749999999</v>
      </c>
      <c r="C16" s="87"/>
      <c r="D16" s="88"/>
      <c r="E16" s="44">
        <f t="shared" si="0"/>
        <v>1264.8678749999999</v>
      </c>
    </row>
    <row r="17" spans="1:5">
      <c r="A17" s="28" t="s">
        <v>2</v>
      </c>
      <c r="B17" s="43">
        <f>$C$9*0.225</f>
        <v>1264.8678749999999</v>
      </c>
      <c r="C17" s="87"/>
      <c r="D17" s="87"/>
      <c r="E17" s="44">
        <f t="shared" si="0"/>
        <v>1264.8678749999999</v>
      </c>
    </row>
    <row r="18" spans="1:5">
      <c r="A18" s="127" t="s">
        <v>3</v>
      </c>
      <c r="B18" s="43">
        <f>$H$9*0.225</f>
        <v>1035.405</v>
      </c>
      <c r="C18" s="87"/>
      <c r="D18" s="43"/>
      <c r="E18" s="44">
        <f t="shared" si="0"/>
        <v>1035.405</v>
      </c>
    </row>
    <row r="19" spans="1:5">
      <c r="A19" s="28" t="s">
        <v>4</v>
      </c>
      <c r="B19" s="43">
        <f t="shared" ref="B19:B25" si="1">$H$9*0.225</f>
        <v>1035.405</v>
      </c>
      <c r="C19" s="43"/>
      <c r="D19" s="43"/>
      <c r="E19" s="44">
        <f t="shared" si="0"/>
        <v>1035.405</v>
      </c>
    </row>
    <row r="20" spans="1:5">
      <c r="A20" s="28" t="s">
        <v>5</v>
      </c>
      <c r="B20" s="43">
        <f t="shared" si="1"/>
        <v>1035.405</v>
      </c>
      <c r="C20" s="43"/>
      <c r="D20" s="43"/>
      <c r="E20" s="44">
        <f t="shared" si="0"/>
        <v>1035.405</v>
      </c>
    </row>
    <row r="21" spans="1:5">
      <c r="A21" s="28" t="s">
        <v>6</v>
      </c>
      <c r="B21" s="43">
        <f t="shared" si="1"/>
        <v>1035.405</v>
      </c>
      <c r="C21" s="43"/>
      <c r="D21" s="43"/>
      <c r="E21" s="44">
        <f t="shared" si="0"/>
        <v>1035.405</v>
      </c>
    </row>
    <row r="22" spans="1:5">
      <c r="A22" s="28" t="s">
        <v>7</v>
      </c>
      <c r="B22" s="43">
        <f t="shared" si="1"/>
        <v>1035.405</v>
      </c>
      <c r="C22" s="43"/>
      <c r="D22" s="43"/>
      <c r="E22" s="44">
        <f t="shared" si="0"/>
        <v>1035.405</v>
      </c>
    </row>
    <row r="23" spans="1:5">
      <c r="A23" s="28" t="s">
        <v>8</v>
      </c>
      <c r="B23" s="43">
        <f t="shared" si="1"/>
        <v>1035.405</v>
      </c>
      <c r="C23" s="43"/>
      <c r="D23" s="43"/>
      <c r="E23" s="44">
        <f t="shared" si="0"/>
        <v>1035.405</v>
      </c>
    </row>
    <row r="24" spans="1:5">
      <c r="A24" s="28" t="s">
        <v>9</v>
      </c>
      <c r="B24" s="43">
        <f t="shared" si="1"/>
        <v>1035.405</v>
      </c>
      <c r="C24" s="43"/>
      <c r="D24" s="43"/>
      <c r="E24" s="44">
        <f t="shared" si="0"/>
        <v>1035.405</v>
      </c>
    </row>
    <row r="25" spans="1:5">
      <c r="A25" s="28" t="s">
        <v>10</v>
      </c>
      <c r="B25" s="43">
        <f t="shared" si="1"/>
        <v>1035.405</v>
      </c>
      <c r="C25" s="43"/>
      <c r="D25" s="43"/>
      <c r="E25" s="44">
        <f t="shared" si="0"/>
        <v>1035.405</v>
      </c>
    </row>
    <row r="26" spans="1:5" ht="14" thickBot="1">
      <c r="A26" s="99" t="s">
        <v>11</v>
      </c>
      <c r="B26" s="46"/>
      <c r="C26" s="46"/>
      <c r="D26" s="46"/>
      <c r="E26" s="44">
        <f t="shared" si="0"/>
        <v>0</v>
      </c>
    </row>
    <row r="27" spans="1:5" ht="14" thickTop="1">
      <c r="A27" s="55" t="s">
        <v>14</v>
      </c>
      <c r="B27" s="94">
        <f>SUM(B15:B26)</f>
        <v>12077.843625000001</v>
      </c>
      <c r="C27" s="94"/>
      <c r="D27" s="95"/>
      <c r="E27" s="2"/>
    </row>
    <row r="28" spans="1:5">
      <c r="A28" s="55" t="s">
        <v>21</v>
      </c>
      <c r="B28" s="96">
        <v>11927</v>
      </c>
      <c r="C28" s="97"/>
      <c r="D28" s="57"/>
      <c r="E28" s="2"/>
    </row>
    <row r="29" spans="1:5">
      <c r="A29" s="55" t="s">
        <v>19</v>
      </c>
      <c r="B29" s="97">
        <f>B28-B27</f>
        <v>-150.84362500000134</v>
      </c>
      <c r="C29" s="97"/>
      <c r="D29" s="57"/>
      <c r="E29" s="2"/>
    </row>
    <row r="30" spans="1:5">
      <c r="C30" s="2"/>
      <c r="E30" s="2"/>
    </row>
    <row r="31" spans="1:5">
      <c r="C31" s="2"/>
      <c r="D31" s="2"/>
    </row>
    <row r="32" spans="1:5">
      <c r="A32" s="110" t="s">
        <v>33</v>
      </c>
      <c r="C32" s="2"/>
    </row>
    <row r="33" spans="1:5">
      <c r="A33" s="3" t="s">
        <v>63</v>
      </c>
      <c r="C33" s="2"/>
    </row>
    <row r="34" spans="1:5">
      <c r="A34" s="3"/>
      <c r="C34" s="2"/>
      <c r="D34" s="2"/>
      <c r="E34" s="2"/>
    </row>
    <row r="35" spans="1:5">
      <c r="A35" s="3"/>
    </row>
    <row r="37" spans="1:5">
      <c r="A37" s="3"/>
      <c r="C37" s="2"/>
      <c r="D37" s="2"/>
      <c r="E37" s="2"/>
    </row>
    <row r="40" spans="1:5">
      <c r="D40" s="2"/>
    </row>
    <row r="41" spans="1:5">
      <c r="D41" s="2"/>
    </row>
    <row r="42" spans="1:5">
      <c r="D42" s="2"/>
      <c r="E42" s="2"/>
    </row>
  </sheetData>
  <phoneticPr fontId="3" type="noConversion"/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FC91-AC12-9B47-8DCC-5AC71FE12C02}">
  <sheetPr>
    <tabColor rgb="FF00B050"/>
  </sheetPr>
  <dimension ref="A1:I40"/>
  <sheetViews>
    <sheetView showGridLines="0" zoomScale="160" zoomScaleNormal="160" workbookViewId="0">
      <selection activeCell="A43" sqref="A43"/>
    </sheetView>
  </sheetViews>
  <sheetFormatPr baseColWidth="10" defaultColWidth="8.83203125" defaultRowHeight="13"/>
  <cols>
    <col min="1" max="1" width="22.6640625" customWidth="1"/>
    <col min="2" max="5" width="18.6640625" customWidth="1"/>
    <col min="7" max="7" width="12.5" customWidth="1"/>
    <col min="8" max="8" width="15.83203125" bestFit="1" customWidth="1"/>
  </cols>
  <sheetData>
    <row r="1" spans="1:9">
      <c r="A1" s="82" t="s">
        <v>55</v>
      </c>
      <c r="B1" s="52" t="s">
        <v>85</v>
      </c>
      <c r="C1" s="83" t="s">
        <v>56</v>
      </c>
      <c r="D1" s="83" t="s">
        <v>57</v>
      </c>
      <c r="E1" s="53" t="s">
        <v>58</v>
      </c>
      <c r="G1" s="116" t="s">
        <v>65</v>
      </c>
      <c r="H1" s="54" t="s">
        <v>89</v>
      </c>
      <c r="I1" s="54" t="s">
        <v>90</v>
      </c>
    </row>
    <row r="2" spans="1:9" ht="14" thickBot="1">
      <c r="A2" s="84" t="s">
        <v>45</v>
      </c>
      <c r="B2" s="101">
        <v>444444444</v>
      </c>
      <c r="C2" s="85" t="s">
        <v>48</v>
      </c>
      <c r="D2" s="102">
        <v>0.5</v>
      </c>
      <c r="E2" s="133">
        <v>3.7999999999999999E-2</v>
      </c>
      <c r="G2" s="117"/>
      <c r="H2" s="130"/>
      <c r="I2" s="130"/>
    </row>
    <row r="3" spans="1:9">
      <c r="C3" s="124" t="s">
        <v>87</v>
      </c>
    </row>
    <row r="4" spans="1:9">
      <c r="C4" s="1"/>
      <c r="D4" s="5"/>
      <c r="E4" s="4"/>
    </row>
    <row r="5" spans="1:9" ht="14" thickBot="1">
      <c r="C5" s="1"/>
      <c r="D5" s="1"/>
    </row>
    <row r="6" spans="1:9" ht="14" thickBot="1">
      <c r="A6" s="29"/>
      <c r="B6" s="105" t="s">
        <v>15</v>
      </c>
      <c r="C6" s="106" t="s">
        <v>16</v>
      </c>
      <c r="D6" s="107" t="s">
        <v>17</v>
      </c>
    </row>
    <row r="7" spans="1:9">
      <c r="A7" s="40" t="s">
        <v>12</v>
      </c>
      <c r="B7" s="103">
        <f>D7/2088</f>
        <v>36.13697318007663</v>
      </c>
      <c r="C7" s="104">
        <f>D7/12</f>
        <v>6287.833333333333</v>
      </c>
      <c r="D7" s="103">
        <v>75454</v>
      </c>
    </row>
    <row r="8" spans="1:9">
      <c r="A8" s="40" t="s">
        <v>13</v>
      </c>
      <c r="B8" s="42">
        <f>B7*E2</f>
        <v>1.3732049808429119</v>
      </c>
      <c r="C8" s="42">
        <f>C7*E2</f>
        <v>238.93766666666664</v>
      </c>
      <c r="D8" s="42">
        <f>E2*D7</f>
        <v>2867.252</v>
      </c>
    </row>
    <row r="9" spans="1:9">
      <c r="A9" s="40" t="s">
        <v>14</v>
      </c>
      <c r="B9" s="42">
        <f>SUM(B7:B8)</f>
        <v>37.510178160919544</v>
      </c>
      <c r="C9" s="42">
        <f>SUM(C7:C8)</f>
        <v>6526.7709999999997</v>
      </c>
      <c r="D9" s="42">
        <f>SUM(D7:D8)</f>
        <v>78321.251999999993</v>
      </c>
    </row>
    <row r="11" spans="1:9" ht="14" thickBot="1">
      <c r="A11" s="3"/>
      <c r="B11" s="3" t="s">
        <v>18</v>
      </c>
    </row>
    <row r="12" spans="1:9">
      <c r="B12" s="49" t="s">
        <v>49</v>
      </c>
      <c r="C12" s="76" t="s">
        <v>50</v>
      </c>
      <c r="D12" s="109"/>
    </row>
    <row r="13" spans="1:9" ht="14" thickBot="1">
      <c r="B13" s="51" t="str">
        <f>'Bruin - Biweekly'!D13</f>
        <v>9/1/24-8/31/25</v>
      </c>
      <c r="C13" s="156" t="s">
        <v>108</v>
      </c>
      <c r="D13" s="92"/>
    </row>
    <row r="14" spans="1:9" ht="14" thickBot="1">
      <c r="A14" s="75" t="s">
        <v>60</v>
      </c>
      <c r="B14" s="73" t="s">
        <v>52</v>
      </c>
      <c r="C14" s="77" t="s">
        <v>53</v>
      </c>
      <c r="D14" s="93"/>
      <c r="E14" s="78" t="s">
        <v>14</v>
      </c>
    </row>
    <row r="15" spans="1:9">
      <c r="A15" s="98" t="s">
        <v>0</v>
      </c>
      <c r="B15" s="45"/>
      <c r="C15" s="45">
        <f>$C$9*0.5</f>
        <v>3263.3854999999999</v>
      </c>
      <c r="D15" s="108"/>
      <c r="E15" s="79">
        <f t="shared" ref="E15:E26" si="0">SUM(B15:D15)</f>
        <v>3263.3854999999999</v>
      </c>
      <c r="F15" s="7"/>
    </row>
    <row r="16" spans="1:9">
      <c r="A16" s="28" t="s">
        <v>1</v>
      </c>
      <c r="B16" s="43"/>
      <c r="C16" s="43">
        <f>$C$9*0.5</f>
        <v>3263.3854999999999</v>
      </c>
      <c r="D16" s="87"/>
      <c r="E16" s="44">
        <f t="shared" si="0"/>
        <v>3263.3854999999999</v>
      </c>
    </row>
    <row r="17" spans="1:5">
      <c r="A17" s="99" t="s">
        <v>2</v>
      </c>
      <c r="B17" s="43">
        <f>$C$9*0.5</f>
        <v>3263.3854999999999</v>
      </c>
      <c r="C17" s="43"/>
      <c r="D17" s="87"/>
      <c r="E17" s="44">
        <f t="shared" si="0"/>
        <v>3263.3854999999999</v>
      </c>
    </row>
    <row r="18" spans="1:5">
      <c r="A18" s="28" t="s">
        <v>3</v>
      </c>
      <c r="B18" s="43">
        <f>$C$9*0.5+Summary!C7</f>
        <v>9750.5888333333332</v>
      </c>
      <c r="C18" s="43"/>
      <c r="D18" s="87"/>
      <c r="E18" s="44">
        <f t="shared" si="0"/>
        <v>9750.5888333333332</v>
      </c>
    </row>
    <row r="19" spans="1:5">
      <c r="A19" s="28" t="s">
        <v>4</v>
      </c>
      <c r="B19" s="43">
        <f>$C$9*0.5</f>
        <v>3263.3854999999999</v>
      </c>
      <c r="C19" s="43"/>
      <c r="D19" s="43"/>
      <c r="E19" s="44">
        <f t="shared" si="0"/>
        <v>3263.3854999999999</v>
      </c>
    </row>
    <row r="20" spans="1:5">
      <c r="A20" s="28" t="s">
        <v>5</v>
      </c>
      <c r="B20" s="43">
        <f>$C$9*0.5</f>
        <v>3263.3854999999999</v>
      </c>
      <c r="C20" s="43"/>
      <c r="D20" s="43"/>
      <c r="E20" s="44">
        <f t="shared" si="0"/>
        <v>3263.3854999999999</v>
      </c>
    </row>
    <row r="21" spans="1:5">
      <c r="A21" s="28" t="s">
        <v>6</v>
      </c>
      <c r="B21" s="43">
        <f>$C$9*0.5+Summary!C7</f>
        <v>9750.5888333333332</v>
      </c>
      <c r="C21" s="43"/>
      <c r="D21" s="43"/>
      <c r="E21" s="44">
        <f t="shared" si="0"/>
        <v>9750.5888333333332</v>
      </c>
    </row>
    <row r="22" spans="1:5">
      <c r="A22" s="28" t="s">
        <v>7</v>
      </c>
      <c r="B22" s="43">
        <f>$C$9*0.5</f>
        <v>3263.3854999999999</v>
      </c>
      <c r="C22" s="43"/>
      <c r="D22" s="43"/>
      <c r="E22" s="44">
        <f t="shared" si="0"/>
        <v>3263.3854999999999</v>
      </c>
    </row>
    <row r="23" spans="1:5">
      <c r="A23" s="28" t="s">
        <v>8</v>
      </c>
      <c r="B23" s="43">
        <f>$C$9*0.5</f>
        <v>3263.3854999999999</v>
      </c>
      <c r="C23" s="43"/>
      <c r="D23" s="43"/>
      <c r="E23" s="44">
        <f t="shared" si="0"/>
        <v>3263.3854999999999</v>
      </c>
    </row>
    <row r="24" spans="1:5">
      <c r="A24" s="28" t="s">
        <v>9</v>
      </c>
      <c r="B24" s="43">
        <f>$C$9*0.5+Summary!C7</f>
        <v>9750.5888333333332</v>
      </c>
      <c r="C24" s="43"/>
      <c r="D24" s="43"/>
      <c r="E24" s="44">
        <f t="shared" si="0"/>
        <v>9750.5888333333332</v>
      </c>
    </row>
    <row r="25" spans="1:5">
      <c r="A25" s="28" t="s">
        <v>10</v>
      </c>
      <c r="B25" s="43">
        <f>$C$9*0.5</f>
        <v>3263.3854999999999</v>
      </c>
      <c r="C25" s="43"/>
      <c r="D25" s="43"/>
      <c r="E25" s="44">
        <f t="shared" si="0"/>
        <v>3263.3854999999999</v>
      </c>
    </row>
    <row r="26" spans="1:5" ht="14" thickBot="1">
      <c r="A26" s="28" t="s">
        <v>11</v>
      </c>
      <c r="B26" s="46">
        <f>$C$9*0.5</f>
        <v>3263.3854999999999</v>
      </c>
      <c r="C26" s="46"/>
      <c r="D26" s="46"/>
      <c r="E26" s="81">
        <f t="shared" si="0"/>
        <v>3263.3854999999999</v>
      </c>
    </row>
    <row r="27" spans="1:5" ht="14" thickTop="1">
      <c r="A27" s="55" t="s">
        <v>14</v>
      </c>
      <c r="B27" s="94">
        <f>SUM(B15:B26)</f>
        <v>52095.464999999997</v>
      </c>
      <c r="C27" s="94">
        <f>SUM(C15:C26)</f>
        <v>6526.7709999999997</v>
      </c>
      <c r="D27" s="95"/>
      <c r="E27" s="2"/>
    </row>
    <row r="28" spans="1:5">
      <c r="A28" s="55" t="s">
        <v>21</v>
      </c>
      <c r="B28" s="97">
        <f>26505+16819</f>
        <v>43324</v>
      </c>
      <c r="C28" s="97">
        <v>5055</v>
      </c>
      <c r="D28" s="97"/>
    </row>
    <row r="29" spans="1:5">
      <c r="A29" s="55" t="s">
        <v>19</v>
      </c>
      <c r="B29" s="97">
        <f>B28-B27</f>
        <v>-8771.4649999999965</v>
      </c>
      <c r="C29" s="97">
        <f>C28-C27</f>
        <v>-1471.7709999999997</v>
      </c>
      <c r="D29" s="97"/>
    </row>
    <row r="30" spans="1:5">
      <c r="C30" s="2"/>
      <c r="D30" s="2"/>
    </row>
    <row r="31" spans="1:5">
      <c r="C31" s="2"/>
    </row>
    <row r="32" spans="1:5">
      <c r="A32" s="110" t="s">
        <v>33</v>
      </c>
      <c r="C32" s="2"/>
      <c r="D32" s="2"/>
      <c r="E32" s="2"/>
    </row>
    <row r="33" spans="1:5">
      <c r="A33" s="3"/>
    </row>
    <row r="35" spans="1:5">
      <c r="A35" s="3"/>
      <c r="C35" s="2"/>
      <c r="D35" s="2"/>
      <c r="E35" s="2"/>
    </row>
    <row r="38" spans="1:5">
      <c r="D38" s="2"/>
    </row>
    <row r="39" spans="1:5">
      <c r="D39" s="2"/>
    </row>
    <row r="40" spans="1:5">
      <c r="D40" s="2"/>
      <c r="E40" s="2"/>
    </row>
  </sheetData>
  <phoneticPr fontId="3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Summary</vt:lpstr>
      <vt:lpstr>Bruin - Biweekly</vt:lpstr>
      <vt:lpstr>Lopez - Monthly</vt:lpstr>
      <vt:lpstr>Smith - GSR + Tuition</vt:lpstr>
    </vt:vector>
  </TitlesOfParts>
  <Company>UCLA Health Services Research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elizaola</dc:creator>
  <cp:lastModifiedBy>Pobee,Joseph W</cp:lastModifiedBy>
  <cp:lastPrinted>2018-08-17T01:18:35Z</cp:lastPrinted>
  <dcterms:created xsi:type="dcterms:W3CDTF">2009-06-26T00:39:42Z</dcterms:created>
  <dcterms:modified xsi:type="dcterms:W3CDTF">2024-12-10T17:47:33Z</dcterms:modified>
</cp:coreProperties>
</file>